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Datasets\"/>
    </mc:Choice>
  </mc:AlternateContent>
  <xr:revisionPtr revIDLastSave="0" documentId="13_ncr:1_{C3315B54-71EC-45E5-BF4D-01FFC3AE75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shboard" sheetId="1" r:id="rId1"/>
    <sheet name="Raw_Data" sheetId="2" r:id="rId2"/>
    <sheet name="MIS_Summary" sheetId="3" r:id="rId3"/>
    <sheet name="AI_Insights_&amp;_Formula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4" l="1"/>
  <c r="B8" i="4"/>
  <c r="B7" i="4"/>
  <c r="B6" i="4"/>
  <c r="B5" i="4"/>
  <c r="B4" i="4"/>
  <c r="B3" i="4"/>
  <c r="B2" i="4"/>
  <c r="O13" i="3"/>
  <c r="L13" i="3"/>
  <c r="J13" i="3"/>
  <c r="I13" i="3"/>
  <c r="N13" i="3" s="1"/>
  <c r="G13" i="3"/>
  <c r="P13" i="3" s="1"/>
  <c r="F13" i="3"/>
  <c r="E13" i="3"/>
  <c r="D13" i="3"/>
  <c r="C13" i="3"/>
  <c r="B13" i="3"/>
  <c r="O12" i="3"/>
  <c r="L12" i="3"/>
  <c r="J12" i="3"/>
  <c r="I12" i="3"/>
  <c r="K12" i="3" s="1"/>
  <c r="G12" i="3"/>
  <c r="P12" i="3" s="1"/>
  <c r="F12" i="3"/>
  <c r="E12" i="3"/>
  <c r="D12" i="3"/>
  <c r="N12" i="3" s="1"/>
  <c r="C12" i="3"/>
  <c r="B12" i="3"/>
  <c r="O11" i="3"/>
  <c r="L11" i="3"/>
  <c r="J11" i="3"/>
  <c r="I11" i="3"/>
  <c r="K11" i="3" s="1"/>
  <c r="G11" i="3"/>
  <c r="H11" i="3" s="1"/>
  <c r="F11" i="3"/>
  <c r="M11" i="3" s="1"/>
  <c r="E11" i="3"/>
  <c r="D11" i="3"/>
  <c r="N11" i="3" s="1"/>
  <c r="C11" i="3"/>
  <c r="B11" i="3"/>
  <c r="O10" i="3"/>
  <c r="L10" i="3"/>
  <c r="J10" i="3"/>
  <c r="I10" i="3"/>
  <c r="K10" i="3" s="1"/>
  <c r="G10" i="3"/>
  <c r="H10" i="3" s="1"/>
  <c r="F10" i="3"/>
  <c r="M10" i="3" s="1"/>
  <c r="E10" i="3"/>
  <c r="D10" i="3"/>
  <c r="N10" i="3" s="1"/>
  <c r="C10" i="3"/>
  <c r="B10" i="3"/>
  <c r="O9" i="3"/>
  <c r="L9" i="3"/>
  <c r="J9" i="3"/>
  <c r="I9" i="3"/>
  <c r="K9" i="3" s="1"/>
  <c r="G9" i="3"/>
  <c r="H9" i="3" s="1"/>
  <c r="F9" i="3"/>
  <c r="M9" i="3" s="1"/>
  <c r="E9" i="3"/>
  <c r="D9" i="3"/>
  <c r="N9" i="3" s="1"/>
  <c r="C9" i="3"/>
  <c r="B9" i="3"/>
  <c r="O8" i="3"/>
  <c r="L8" i="3"/>
  <c r="J8" i="3"/>
  <c r="I8" i="3"/>
  <c r="K8" i="3" s="1"/>
  <c r="G8" i="3"/>
  <c r="P8" i="3" s="1"/>
  <c r="F8" i="3"/>
  <c r="E8" i="3"/>
  <c r="D8" i="3"/>
  <c r="N8" i="3" s="1"/>
  <c r="C8" i="3"/>
  <c r="B8" i="3"/>
  <c r="O7" i="3"/>
  <c r="L7" i="3"/>
  <c r="J7" i="3"/>
  <c r="I7" i="3"/>
  <c r="K7" i="3" s="1"/>
  <c r="G7" i="3"/>
  <c r="H7" i="3" s="1"/>
  <c r="F7" i="3"/>
  <c r="M7" i="3" s="1"/>
  <c r="E7" i="3"/>
  <c r="D7" i="3"/>
  <c r="N7" i="3" s="1"/>
  <c r="C7" i="3"/>
  <c r="B7" i="3"/>
  <c r="O6" i="3"/>
  <c r="L6" i="3"/>
  <c r="J6" i="3"/>
  <c r="I6" i="3"/>
  <c r="K6" i="3" s="1"/>
  <c r="O15" i="1" s="1"/>
  <c r="G6" i="3"/>
  <c r="H6" i="3" s="1"/>
  <c r="F6" i="3"/>
  <c r="M6" i="3" s="1"/>
  <c r="P15" i="1" s="1"/>
  <c r="E6" i="3"/>
  <c r="D6" i="3"/>
  <c r="N15" i="1" s="1"/>
  <c r="C6" i="3"/>
  <c r="B6" i="3"/>
  <c r="M15" i="1" s="1"/>
  <c r="O5" i="3"/>
  <c r="L5" i="3"/>
  <c r="J5" i="3"/>
  <c r="I5" i="3"/>
  <c r="K5" i="3" s="1"/>
  <c r="O14" i="1" s="1"/>
  <c r="G5" i="3"/>
  <c r="P5" i="3" s="1"/>
  <c r="F5" i="3"/>
  <c r="E5" i="3"/>
  <c r="D5" i="3"/>
  <c r="N5" i="3" s="1"/>
  <c r="C5" i="3"/>
  <c r="H13" i="1" s="1"/>
  <c r="B5" i="3"/>
  <c r="M14" i="1" s="1"/>
  <c r="O4" i="3"/>
  <c r="L4" i="3"/>
  <c r="J4" i="3"/>
  <c r="I4" i="3"/>
  <c r="K4" i="3" s="1"/>
  <c r="O13" i="1" s="1"/>
  <c r="G4" i="3"/>
  <c r="P4" i="3" s="1"/>
  <c r="F4" i="3"/>
  <c r="E4" i="3"/>
  <c r="D4" i="3"/>
  <c r="N4" i="3" s="1"/>
  <c r="C4" i="3"/>
  <c r="I13" i="1" s="1"/>
  <c r="B4" i="3"/>
  <c r="M13" i="1" s="1"/>
  <c r="O3" i="3"/>
  <c r="L3" i="3"/>
  <c r="J3" i="3"/>
  <c r="I3" i="3"/>
  <c r="K3" i="3" s="1"/>
  <c r="O12" i="1" s="1"/>
  <c r="G3" i="3"/>
  <c r="P3" i="3" s="1"/>
  <c r="F3" i="3"/>
  <c r="E3" i="3"/>
  <c r="D3" i="3"/>
  <c r="N3" i="3" s="1"/>
  <c r="C3" i="3"/>
  <c r="B3" i="3"/>
  <c r="M12" i="1" s="1"/>
  <c r="O2" i="3"/>
  <c r="N2" i="3"/>
  <c r="L2" i="3"/>
  <c r="L14" i="3" s="1"/>
  <c r="J2" i="3"/>
  <c r="I2" i="3"/>
  <c r="K2" i="3" s="1"/>
  <c r="G2" i="3"/>
  <c r="P2" i="3" s="1"/>
  <c r="F2" i="3"/>
  <c r="F14" i="3" s="1"/>
  <c r="E2" i="3"/>
  <c r="E14" i="3" s="1"/>
  <c r="D2" i="3"/>
  <c r="D14" i="3" s="1"/>
  <c r="E6" i="1" s="1"/>
  <c r="C2" i="3"/>
  <c r="I14" i="1" s="1"/>
  <c r="B2" i="3"/>
  <c r="L15" i="1"/>
  <c r="D15" i="1"/>
  <c r="C15" i="1"/>
  <c r="E15" i="1" s="1"/>
  <c r="N14" i="1"/>
  <c r="L14" i="1"/>
  <c r="D14" i="1"/>
  <c r="C14" i="1"/>
  <c r="E14" i="1" s="1"/>
  <c r="L13" i="1"/>
  <c r="D13" i="1"/>
  <c r="D16" i="1" s="1"/>
  <c r="C13" i="1"/>
  <c r="C16" i="1" s="1"/>
  <c r="L12" i="1"/>
  <c r="D12" i="1"/>
  <c r="C12" i="1"/>
  <c r="E12" i="1" s="1"/>
  <c r="N11" i="1"/>
  <c r="M11" i="1"/>
  <c r="L11" i="1"/>
  <c r="D11" i="1"/>
  <c r="C11" i="1"/>
  <c r="E11" i="1" s="1"/>
  <c r="N14" i="3" l="1"/>
  <c r="H6" i="1" s="1"/>
  <c r="O11" i="1"/>
  <c r="K14" i="3"/>
  <c r="N6" i="1" s="1"/>
  <c r="M3" i="3"/>
  <c r="P12" i="1" s="1"/>
  <c r="H4" i="3"/>
  <c r="M4" i="3" s="1"/>
  <c r="I12" i="1"/>
  <c r="P11" i="3"/>
  <c r="H8" i="3"/>
  <c r="M8" i="3" s="1"/>
  <c r="P10" i="3"/>
  <c r="P9" i="3"/>
  <c r="G14" i="3"/>
  <c r="H3" i="3"/>
  <c r="N6" i="3"/>
  <c r="H5" i="3"/>
  <c r="M5" i="3" s="1"/>
  <c r="H12" i="1"/>
  <c r="N13" i="1"/>
  <c r="H2" i="3"/>
  <c r="H11" i="1"/>
  <c r="H15" i="1" s="1"/>
  <c r="N12" i="1"/>
  <c r="P7" i="3"/>
  <c r="I11" i="1"/>
  <c r="H14" i="1"/>
  <c r="P6" i="3"/>
  <c r="E13" i="1"/>
  <c r="E16" i="1" s="1"/>
  <c r="H13" i="3"/>
  <c r="M13" i="3" s="1"/>
  <c r="H12" i="3"/>
  <c r="M12" i="3" s="1"/>
  <c r="K13" i="3"/>
  <c r="J14" i="1" l="1"/>
  <c r="P14" i="1"/>
  <c r="P13" i="1"/>
  <c r="J13" i="1"/>
  <c r="J12" i="1"/>
  <c r="M2" i="3"/>
  <c r="H14" i="3"/>
  <c r="K6" i="1" s="1"/>
  <c r="I15" i="1"/>
  <c r="M14" i="3" l="1"/>
  <c r="B6" i="1" s="1"/>
  <c r="P11" i="1"/>
  <c r="J11" i="1"/>
  <c r="J15" i="1" s="1"/>
</calcChain>
</file>

<file path=xl/sharedStrings.xml><?xml version="1.0" encoding="utf-8"?>
<sst xmlns="http://schemas.openxmlformats.org/spreadsheetml/2006/main" count="2261" uniqueCount="112">
  <si>
    <t>METRO HYPERLOCAL EXPRESS — RIDER OPERATIONS MIS COCKPIT
Fleet Productivity, Attendance &amp; Net Payout Reconciliation | Mumbai Operations Hub</t>
  </si>
  <si>
    <t>TOTAL NET PAYOUT</t>
  </si>
  <si>
    <t>TOTAL COMPLETED TRIPS</t>
  </si>
  <si>
    <t>AVG TRIPS / ACTIVE RIDER</t>
  </si>
  <si>
    <t>TOTAL BONUSES PAID</t>
  </si>
  <si>
    <t>FLEET ATTENDANCE RATE</t>
  </si>
  <si>
    <t>Weekly Performance Trend</t>
  </si>
  <si>
    <t>Zone Performance Breakdown</t>
  </si>
  <si>
    <t>Top 5 Riders by Payout</t>
  </si>
  <si>
    <t>Week</t>
  </si>
  <si>
    <t>Trips Completed</t>
  </si>
  <si>
    <t>Gross Earnings</t>
  </si>
  <si>
    <t>Avg Trips/Day</t>
  </si>
  <si>
    <t>Zone Hub</t>
  </si>
  <si>
    <t>Active Riders</t>
  </si>
  <si>
    <t>Total Trips</t>
  </si>
  <si>
    <t>Net Payout</t>
  </si>
  <si>
    <t>Rider ID</t>
  </si>
  <si>
    <t>Rider Name</t>
  </si>
  <si>
    <t>Trips</t>
  </si>
  <si>
    <t>Attendance</t>
  </si>
  <si>
    <t>Week 1</t>
  </si>
  <si>
    <t>Bandra West</t>
  </si>
  <si>
    <t>Week 2</t>
  </si>
  <si>
    <t>Andheri East</t>
  </si>
  <si>
    <t>Week 3</t>
  </si>
  <si>
    <t>Powai Tech-Hub</t>
  </si>
  <si>
    <t>Week 4</t>
  </si>
  <si>
    <t>South Mumbai</t>
  </si>
  <si>
    <t>Week 5</t>
  </si>
  <si>
    <t>Total</t>
  </si>
  <si>
    <t>Rider_ID</t>
  </si>
  <si>
    <t>Rider_Name</t>
  </si>
  <si>
    <t>Date</t>
  </si>
  <si>
    <t>Trips_Completed</t>
  </si>
  <si>
    <t>Distance_KM</t>
  </si>
  <si>
    <t>Base_Payout_Per_Trip</t>
  </si>
  <si>
    <t>Bonus_Eligible (Y/N)</t>
  </si>
  <si>
    <t>Deductions</t>
  </si>
  <si>
    <t>Attendance(Present/Absent)</t>
  </si>
  <si>
    <t>Zone</t>
  </si>
  <si>
    <t>RID101</t>
  </si>
  <si>
    <t>Arjun Sharma</t>
  </si>
  <si>
    <t>N</t>
  </si>
  <si>
    <t>Present</t>
  </si>
  <si>
    <t>RID102</t>
  </si>
  <si>
    <t>Pradeep Shinde</t>
  </si>
  <si>
    <t>Y</t>
  </si>
  <si>
    <t>RID103</t>
  </si>
  <si>
    <t>Siddharth Rao</t>
  </si>
  <si>
    <t>RID104</t>
  </si>
  <si>
    <t>Nikhil Kadam</t>
  </si>
  <si>
    <t>RID105</t>
  </si>
  <si>
    <t>Vikram Patil</t>
  </si>
  <si>
    <t>RID106</t>
  </si>
  <si>
    <t>Rohan Mane</t>
  </si>
  <si>
    <t>RID107</t>
  </si>
  <si>
    <t>Ganesh Jadhav</t>
  </si>
  <si>
    <t>RID108</t>
  </si>
  <si>
    <t>Sachin More</t>
  </si>
  <si>
    <t>RID109</t>
  </si>
  <si>
    <t>Aditya Deshmukh</t>
  </si>
  <si>
    <t>RID110</t>
  </si>
  <si>
    <t>Rahul Sawant</t>
  </si>
  <si>
    <t>RID111</t>
  </si>
  <si>
    <t>Sameer Shaikh</t>
  </si>
  <si>
    <t>RID112</t>
  </si>
  <si>
    <t>Omkar Bhosale</t>
  </si>
  <si>
    <t>Absent</t>
  </si>
  <si>
    <t>Primary_Zone</t>
  </si>
  <si>
    <t>Total_Trips</t>
  </si>
  <si>
    <t>Total_Distance_KM</t>
  </si>
  <si>
    <t>Gross_Earnings</t>
  </si>
  <si>
    <t>Bonus_Count</t>
  </si>
  <si>
    <t>Bonus_Payout</t>
  </si>
  <si>
    <t>Days_Present</t>
  </si>
  <si>
    <t>Days_Logged</t>
  </si>
  <si>
    <t>Attendance_Rate</t>
  </si>
  <si>
    <t>Deduction_Total</t>
  </si>
  <si>
    <t>Net_Payout</t>
  </si>
  <si>
    <t>Avg_Trips_Per_Day</t>
  </si>
  <si>
    <t>Max_Trips_Day</t>
  </si>
  <si>
    <t>Bonus_Eligibility_Rate</t>
  </si>
  <si>
    <t>GRAND TOTAL</t>
  </si>
  <si>
    <t>Metric / Output</t>
  </si>
  <si>
    <t>Excel Formula Syntax</t>
  </si>
  <si>
    <t>Formula Type</t>
  </si>
  <si>
    <t>Business Purpose &amp; Operational Meaning</t>
  </si>
  <si>
    <t>Rider Name &amp; Zone Lookup</t>
  </si>
  <si>
    <t>Dynamic Lookup (XLOOKUP)</t>
  </si>
  <si>
    <t>Automatically resolves the rider full name from transactional logs without hardcoding. Replaces legacy VLOOKUP with left-lookup capability.</t>
  </si>
  <si>
    <t>Total Completed Trips</t>
  </si>
  <si>
    <t>Conditional Summation (SUMIF)</t>
  </si>
  <si>
    <t>Aggregates all daily completed trip entries for the specified Rider ID across the entire 5-week reporting period.</t>
  </si>
  <si>
    <t>Gross Trip Earnings</t>
  </si>
  <si>
    <t>Matrix Multiplication (SUMPRODUCT)</t>
  </si>
  <si>
    <t>Multiplies daily completed trips by the individual rate per trip for matching rider records and calculates cumulative gross earnings before deductions.</t>
  </si>
  <si>
    <t>Performance Bonus Count</t>
  </si>
  <si>
    <t>Multi-Condition Count (COUNTIFS)</t>
  </si>
  <si>
    <t>Counts the number of operating shifts where the rider completed threshold trips (11+ orders) to qualify for the ₹250 daily efficiency incentive.</t>
  </si>
  <si>
    <t>Attendance Reliability Rate</t>
  </si>
  <si>
    <t>Proportional Ratio (COUNTIFS / COUNTIF)</t>
  </si>
  <si>
    <t>Calculates active shift compliance by dividing days marked Present by total scheduled working days. Critical for identifying fleet absenteeism.</t>
  </si>
  <si>
    <t>Net Final Payout</t>
  </si>
  <si>
    <t>Mathematical Reconciliation</t>
  </si>
  <si>
    <t>Calculates the net disbursement amount payable to each rider after adjusting for daily performance bonuses and traffic/spillage deductions.</t>
  </si>
  <si>
    <t>Max Single-Day Trips</t>
  </si>
  <si>
    <t>Conditional Extremum (MAXIFS)</t>
  </si>
  <si>
    <t>Identifies the single peak operational shift output achieved by the rider during peak weekend or monsoon demand spikes.</t>
  </si>
  <si>
    <t>Average Daily Trips</t>
  </si>
  <si>
    <t>Safe Division (IFERROR)</t>
  </si>
  <si>
    <t>Measures real shift productivity by dividing total completed orders by active working days only, avoiding skew from approved off-days.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</si>
</sst>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yyyy\-mm\-dd"/>
    <numFmt numFmtId="165" formatCode="#,##0.0"/>
    <numFmt numFmtId="166" formatCode="\₹#,##0"/>
    <numFmt numFmtId="167" formatCode="\₹#,##0.00"/>
    <numFmt numFmtId="168" formatCode="0.0%"/>
    <numFmt numFmtId="169" formatCode="0.0"/>
  </numFmts>
  <fonts count="8" x14ac:knownFonts="1">
    <font>
      <sz val="11"/>
      <color theme="1"/>
      <name val="Calibri"/>
      <family val="2"/>
      <scheme val="minor"/>
    </font>
    <font>
      <b/>
      <sz val="10"/>
      <color rgb="FFFFFFFF"/>
      <name val="Calibri"/>
    </font>
    <font>
      <b/>
      <sz val="10"/>
      <name val="Calibri"/>
    </font>
    <font>
      <b/>
      <sz val="14"/>
      <color rgb="FFFFFFFF"/>
      <name val="Calibri"/>
    </font>
    <font>
      <b/>
      <sz val="10"/>
      <color rgb="FFCBD5E1"/>
      <name val="Calibri"/>
    </font>
    <font>
      <b/>
      <sz val="18"/>
      <color rgb="FFC9F31D"/>
      <name val="Calibri"/>
    </font>
    <font>
      <sz val="10"/>
      <name val="Calibri"/>
    </font>
    <font>
      <sz val="9"/>
      <color rgb="FF00478F"/>
      <name val="Consolas"/>
    </font>
  </fonts>
  <fills count="5">
    <fill>
      <patternFill patternType="none"/>
    </fill>
    <fill>
      <patternFill patternType="gray125"/>
    </fill>
    <fill>
      <patternFill patternType="solid">
        <fgColor rgb="FF3A506B"/>
        <bgColor rgb="FF3A506B"/>
      </patternFill>
    </fill>
    <fill>
      <patternFill patternType="solid">
        <fgColor rgb="FF0B132B"/>
        <bgColor rgb="FF0B132B"/>
      </patternFill>
    </fill>
    <fill>
      <patternFill patternType="solid">
        <fgColor rgb="FF1C2541"/>
        <bgColor rgb="FF1C2541"/>
      </patternFill>
    </fill>
  </fills>
  <borders count="6">
    <border>
      <left/>
      <right/>
      <top/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D0D7DE"/>
      </left>
      <right style="thin">
        <color rgb="FFD0D7DE"/>
      </right>
      <top style="thin">
        <color rgb="FFD0D7DE"/>
      </top>
      <bottom style="thin">
        <color rgb="FFD0D7DE"/>
      </bottom>
      <diagonal/>
    </border>
    <border>
      <left style="thin">
        <color rgb="FF1F4E79"/>
      </left>
      <right style="thin">
        <color rgb="FF1F4E79"/>
      </right>
      <top style="thin">
        <color rgb="FF1F4E79"/>
      </top>
      <bottom style="medium">
        <color rgb="FF1F4E7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1F4E79"/>
      </top>
      <bottom style="double">
        <color rgb="FF1F4E79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2" borderId="3" xfId="0" applyFont="1" applyFill="1" applyBorder="1"/>
    <xf numFmtId="0" fontId="6" fillId="0" borderId="4" xfId="0" applyFont="1" applyBorder="1"/>
    <xf numFmtId="3" fontId="0" fillId="0" borderId="4" xfId="0" applyNumberFormat="1" applyBorder="1"/>
    <xf numFmtId="166" fontId="0" fillId="0" borderId="4" xfId="0" applyNumberFormat="1" applyBorder="1"/>
    <xf numFmtId="169" fontId="0" fillId="0" borderId="4" xfId="0" applyNumberFormat="1" applyBorder="1"/>
    <xf numFmtId="168" fontId="0" fillId="0" borderId="4" xfId="0" applyNumberFormat="1" applyBorder="1"/>
    <xf numFmtId="0" fontId="2" fillId="0" borderId="5" xfId="0" applyFont="1" applyBorder="1"/>
    <xf numFmtId="3" fontId="2" fillId="0" borderId="5" xfId="0" applyNumberFormat="1" applyFont="1" applyBorder="1"/>
    <xf numFmtId="166" fontId="2" fillId="0" borderId="5" xfId="0" applyNumberFormat="1" applyFont="1" applyBorder="1"/>
    <xf numFmtId="169" fontId="2" fillId="0" borderId="5" xfId="0" applyNumberFormat="1" applyFont="1" applyBorder="1"/>
    <xf numFmtId="0" fontId="1" fillId="2" borderId="0" xfId="0" applyFont="1" applyFill="1" applyAlignment="1">
      <alignment horizontal="center" vertical="center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0" fontId="2" fillId="0" borderId="1" xfId="0" applyFont="1" applyBorder="1"/>
    <xf numFmtId="3" fontId="2" fillId="0" borderId="1" xfId="0" applyNumberFormat="1" applyFont="1" applyBorder="1"/>
    <xf numFmtId="165" fontId="2" fillId="0" borderId="1" xfId="0" applyNumberFormat="1" applyFont="1" applyBorder="1"/>
    <xf numFmtId="167" fontId="2" fillId="0" borderId="1" xfId="0" applyNumberFormat="1" applyFont="1" applyBorder="1"/>
    <xf numFmtId="168" fontId="2" fillId="0" borderId="1" xfId="0" applyNumberFormat="1" applyFont="1" applyBorder="1"/>
    <xf numFmtId="169" fontId="2" fillId="0" borderId="1" xfId="0" applyNumberFormat="1" applyFont="1" applyBorder="1"/>
    <xf numFmtId="0" fontId="7" fillId="0" borderId="0" xfId="0" applyFont="1"/>
    <xf numFmtId="0" fontId="6" fillId="0" borderId="0" xfId="0" applyFont="1"/>
    <xf numFmtId="3" fontId="5" fillId="4" borderId="2" xfId="0" applyNumberFormat="1" applyFont="1" applyFill="1" applyBorder="1" applyAlignment="1">
      <alignment horizontal="center" vertical="center"/>
    </xf>
    <xf numFmtId="0" fontId="0" fillId="0" borderId="0" xfId="0"/>
    <xf numFmtId="0" fontId="0" fillId="0" borderId="2" xfId="0" applyBorder="1"/>
    <xf numFmtId="168" fontId="5" fillId="4" borderId="2" xfId="0" applyNumberFormat="1" applyFont="1" applyFill="1" applyBorder="1" applyAlignment="1">
      <alignment horizontal="center" vertical="center"/>
    </xf>
    <xf numFmtId="169" fontId="5" fillId="4" borderId="2" xfId="0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166" fontId="5" fillId="4" borderId="2" xfId="0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horizontal="left" vertical="center" wrapText="1"/>
    </xf>
  </cellXfs>
  <cellStyles count="1">
    <cellStyle name="Normal" xfId="0" builtinId="0"/>
  </cellStyles>
  <dxfs count="6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scheme val="none"/>
      </font>
      <fill>
        <patternFill patternType="solid">
          <fgColor rgb="FF3A506B"/>
          <bgColor rgb="FF3A506B"/>
        </patternFill>
      </fill>
      <alignment horizontal="center" vertical="center" textRotation="0" wrapText="0" indent="0" justifyLastLine="0" shrinkToFit="0" readingOrder="0"/>
    </dxf>
    <dxf>
      <numFmt numFmtId="167" formatCode="\₹#,##0.00"/>
    </dxf>
    <dxf>
      <numFmt numFmtId="166" formatCode="\₹#,##0"/>
    </dxf>
    <dxf>
      <numFmt numFmtId="165" formatCode="#,##0.0"/>
    </dxf>
    <dxf>
      <numFmt numFmtId="3" formatCode="#,##0"/>
    </dxf>
    <dxf>
      <numFmt numFmtId="164" formatCode="yyyy\-mm\-dd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0"/>
  <c:chart>
    <c:title>
      <c:tx>
        <c:rich>
          <a:bodyPr/>
          <a:lstStyle/>
          <a:p>
            <a:pPr>
              <a:defRPr/>
            </a:pPr>
            <a:r>
              <a:rPr lang="en-US"/>
              <a:t>Weekly Trips Completed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Dashboard!$C$10</c:f>
              <c:strCache>
                <c:ptCount val="1"/>
                <c:pt idx="0">
                  <c:v>Trips Completed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Dashboard!$B$11:$B$15</c:f>
              <c:strCache>
                <c:ptCount val="5"/>
                <c:pt idx="0">
                  <c:v>Week 1</c:v>
                </c:pt>
                <c:pt idx="1">
                  <c:v>Week 2</c:v>
                </c:pt>
                <c:pt idx="2">
                  <c:v>Week 3</c:v>
                </c:pt>
                <c:pt idx="3">
                  <c:v>Week 4</c:v>
                </c:pt>
                <c:pt idx="4">
                  <c:v>Week 5</c:v>
                </c:pt>
              </c:strCache>
            </c:strRef>
          </c:cat>
          <c:val>
            <c:numRef>
              <c:f>Dashboard!$C$11:$C$15</c:f>
              <c:numCache>
                <c:formatCode>#,##0</c:formatCode>
                <c:ptCount val="5"/>
                <c:pt idx="0">
                  <c:v>644</c:v>
                </c:pt>
                <c:pt idx="1">
                  <c:v>641</c:v>
                </c:pt>
                <c:pt idx="2">
                  <c:v>752</c:v>
                </c:pt>
                <c:pt idx="3">
                  <c:v>717</c:v>
                </c:pt>
                <c:pt idx="4">
                  <c:v>695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C0-4758-B8D9-C74C54E42A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Operating Week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Trips</a:t>
                </a:r>
              </a:p>
            </c:rich>
          </c:tx>
          <c:overlay val="1"/>
        </c:title>
        <c:numFmt formatCode="#,##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1"/>
  <c:chart>
    <c:title>
      <c:tx>
        <c:rich>
          <a:bodyPr/>
          <a:lstStyle/>
          <a:p>
            <a:pPr>
              <a:defRPr/>
            </a:pPr>
            <a:r>
              <a:rPr lang="en-US"/>
              <a:t>Trip Volume by Zone Hub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Dashboard!$I$10</c:f>
              <c:strCache>
                <c:ptCount val="1"/>
                <c:pt idx="0">
                  <c:v>Total Trips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Dashboard!$G$11:$G$14</c:f>
              <c:strCache>
                <c:ptCount val="4"/>
                <c:pt idx="0">
                  <c:v>Bandra West</c:v>
                </c:pt>
                <c:pt idx="1">
                  <c:v>Andheri East</c:v>
                </c:pt>
                <c:pt idx="2">
                  <c:v>Powai Tech-Hub</c:v>
                </c:pt>
                <c:pt idx="3">
                  <c:v>South Mumbai</c:v>
                </c:pt>
              </c:strCache>
            </c:strRef>
          </c:cat>
          <c:val>
            <c:numRef>
              <c:f>Dashboard!$I$11:$I$14</c:f>
              <c:numCache>
                <c:formatCode>#,##0</c:formatCode>
                <c:ptCount val="4"/>
                <c:pt idx="0">
                  <c:v>871</c:v>
                </c:pt>
                <c:pt idx="1">
                  <c:v>857</c:v>
                </c:pt>
                <c:pt idx="2">
                  <c:v>880</c:v>
                </c:pt>
                <c:pt idx="3">
                  <c:v>841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71-4D7A-A719-0E59710654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Zone Hub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Trips</a:t>
                </a:r>
              </a:p>
            </c:rich>
          </c:tx>
          <c:overlay val="1"/>
        </c:title>
        <c:numFmt formatCode="#,##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0"/>
  <c:chart>
    <c:title>
      <c:tx>
        <c:rich>
          <a:bodyPr/>
          <a:lstStyle/>
          <a:p>
            <a:pPr>
              <a:defRPr/>
            </a:pPr>
            <a:r>
              <a:rPr lang="en-US"/>
              <a:t>Rider Fleet Distribution by Hub</a:t>
            </a:r>
          </a:p>
        </c:rich>
      </c:tx>
      <c:overlay val="1"/>
    </c:title>
    <c:autoTitleDeleted val="0"/>
    <c:plotArea>
      <c:layout/>
      <c:doughnutChart>
        <c:varyColors val="1"/>
        <c:ser>
          <c:idx val="0"/>
          <c:order val="0"/>
          <c:tx>
            <c:strRef>
              <c:f>Dashboard!$H$10</c:f>
              <c:strCache>
                <c:ptCount val="1"/>
                <c:pt idx="0">
                  <c:v>Active Riders</c:v>
                </c:pt>
              </c:strCache>
            </c:strRef>
          </c:tx>
          <c:spPr>
            <a:ln>
              <a:prstDash val="solid"/>
            </a:ln>
          </c:spPr>
          <c:cat>
            <c:strRef>
              <c:f>Dashboard!$G$11:$G$14</c:f>
              <c:strCache>
                <c:ptCount val="4"/>
                <c:pt idx="0">
                  <c:v>Bandra West</c:v>
                </c:pt>
                <c:pt idx="1">
                  <c:v>Andheri East</c:v>
                </c:pt>
                <c:pt idx="2">
                  <c:v>Powai Tech-Hub</c:v>
                </c:pt>
                <c:pt idx="3">
                  <c:v>South Mumbai</c:v>
                </c:pt>
              </c:strCache>
            </c:strRef>
          </c:cat>
          <c:val>
            <c:numRef>
              <c:f>Dashboard!$H$11:$H$14</c:f>
              <c:numCache>
                <c:formatCode>#,##0</c:formatCode>
                <c:ptCount val="4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F1-4D7F-A7A6-997E60E1A1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10"/>
      </c:doughnutChart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3"/>
  <c:chart>
    <c:title>
      <c:tx>
        <c:rich>
          <a:bodyPr/>
          <a:lstStyle/>
          <a:p>
            <a:pPr>
              <a:defRPr/>
            </a:pPr>
            <a:r>
              <a:rPr lang="en-US"/>
              <a:t>Top 5 Riders by Net Payout (₹)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Dashboard!$P$10</c:f>
              <c:strCache>
                <c:ptCount val="1"/>
                <c:pt idx="0">
                  <c:v>Net Payout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Dashboard!$M$11:$M$15</c:f>
              <c:strCache>
                <c:ptCount val="5"/>
                <c:pt idx="0">
                  <c:v>Arjun Sharma</c:v>
                </c:pt>
                <c:pt idx="1">
                  <c:v>Pradeep Shinde</c:v>
                </c:pt>
                <c:pt idx="2">
                  <c:v>Siddharth Rao</c:v>
                </c:pt>
                <c:pt idx="3">
                  <c:v>Nikhil Kadam</c:v>
                </c:pt>
                <c:pt idx="4">
                  <c:v>Vikram Patil</c:v>
                </c:pt>
              </c:strCache>
            </c:strRef>
          </c:cat>
          <c:val>
            <c:numRef>
              <c:f>Dashboard!$P$11:$P$15</c:f>
              <c:numCache>
                <c:formatCode>\₹#,##0</c:formatCode>
                <c:ptCount val="5"/>
                <c:pt idx="0">
                  <c:v>36266.480000000003</c:v>
                </c:pt>
                <c:pt idx="1">
                  <c:v>30143.48</c:v>
                </c:pt>
                <c:pt idx="2">
                  <c:v>33151.949999999997</c:v>
                </c:pt>
                <c:pt idx="3">
                  <c:v>31071.22</c:v>
                </c:pt>
                <c:pt idx="4">
                  <c:v>32303.93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E4-49FF-BBE8-60AEF25F4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Rider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Net Payout (₹)</a:t>
                </a:r>
              </a:p>
            </c:rich>
          </c:tx>
          <c:overlay val="1"/>
        </c:title>
        <c:numFmt formatCode="\₹#,##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0"/>
  <c:chart>
    <c:title>
      <c:tx>
        <c:rich>
          <a:bodyPr/>
          <a:lstStyle/>
          <a:p>
            <a:pPr>
              <a:defRPr/>
            </a:pPr>
            <a:r>
              <a:rPr lang="en-US"/>
              <a:t>Weekly Gross Revenue Disbursed (₹)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Dashboard!$D$10</c:f>
              <c:strCache>
                <c:ptCount val="1"/>
                <c:pt idx="0">
                  <c:v>Gross Earnings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Dashboard!$B$11:$B$15</c:f>
              <c:strCache>
                <c:ptCount val="5"/>
                <c:pt idx="0">
                  <c:v>Week 1</c:v>
                </c:pt>
                <c:pt idx="1">
                  <c:v>Week 2</c:v>
                </c:pt>
                <c:pt idx="2">
                  <c:v>Week 3</c:v>
                </c:pt>
                <c:pt idx="3">
                  <c:v>Week 4</c:v>
                </c:pt>
                <c:pt idx="4">
                  <c:v>Week 5</c:v>
                </c:pt>
              </c:strCache>
            </c:strRef>
          </c:cat>
          <c:val>
            <c:numRef>
              <c:f>Dashboard!$D$11:$D$15</c:f>
              <c:numCache>
                <c:formatCode>\₹#,##0</c:formatCode>
                <c:ptCount val="5"/>
                <c:pt idx="0">
                  <c:v>64665</c:v>
                </c:pt>
                <c:pt idx="1">
                  <c:v>64270</c:v>
                </c:pt>
                <c:pt idx="2">
                  <c:v>74150</c:v>
                </c:pt>
                <c:pt idx="3">
                  <c:v>71660</c:v>
                </c:pt>
                <c:pt idx="4">
                  <c:v>69485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4A-4050-826B-B6CAA3B87E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Operating Week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Gross Revenue (₹)</a:t>
                </a:r>
              </a:p>
            </c:rich>
          </c:tx>
          <c:overlay val="1"/>
        </c:title>
        <c:numFmt formatCode="\₹#,##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17</xdr:row>
      <xdr:rowOff>0</xdr:rowOff>
    </xdr:from>
    <xdr:ext cx="6120000" cy="306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9</xdr:col>
      <xdr:colOff>0</xdr:colOff>
      <xdr:row>17</xdr:row>
      <xdr:rowOff>0</xdr:rowOff>
    </xdr:from>
    <xdr:ext cx="6120000" cy="306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1</xdr:col>
      <xdr:colOff>0</xdr:colOff>
      <xdr:row>35</xdr:row>
      <xdr:rowOff>0</xdr:rowOff>
    </xdr:from>
    <xdr:ext cx="6120000" cy="3060000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9</xdr:col>
      <xdr:colOff>0</xdr:colOff>
      <xdr:row>35</xdr:row>
      <xdr:rowOff>0</xdr:rowOff>
    </xdr:from>
    <xdr:ext cx="6120000" cy="3060000"/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oneCellAnchor>
    <xdr:from>
      <xdr:col>1</xdr:col>
      <xdr:colOff>47624</xdr:colOff>
      <xdr:row>52</xdr:row>
      <xdr:rowOff>38100</xdr:rowOff>
    </xdr:from>
    <xdr:ext cx="13134975" cy="3676650"/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37326FA-2BCE-4404-B63E-D4692A92FC29}" name="Table1" displayName="Table1" ref="A1:K361" totalsRowShown="0" headerRowDxfId="0">
  <autoFilter ref="A1:K361" xr:uid="{B37326FA-2BCE-4404-B63E-D4692A92FC29}"/>
  <tableColumns count="11">
    <tableColumn id="1" xr3:uid="{24F75C0D-34B4-4734-A7CF-6C0B50A3CC4A}" name="Rider_ID"/>
    <tableColumn id="2" xr3:uid="{2BEF10F7-A4FA-46BF-BA38-0FCCCA02772C}" name="Rider_Name"/>
    <tableColumn id="3" xr3:uid="{99C330B3-9458-4A73-8D84-3532D311EA03}" name="Date" dataDxfId="5"/>
    <tableColumn id="4" xr3:uid="{8442F3EE-AD0E-4CC2-AC05-E2F194D4C20C}" name="Trips_Completed" dataDxfId="4"/>
    <tableColumn id="5" xr3:uid="{C6709B58-4D5C-45D1-A42E-0425C804FBFB}" name="Distance_KM" dataDxfId="3"/>
    <tableColumn id="6" xr3:uid="{FD80B85D-9EBC-40CB-A756-1A0D63600667}" name="Base_Payout_Per_Trip" dataDxfId="2"/>
    <tableColumn id="7" xr3:uid="{BB35C3F0-4ED8-40B7-A86C-6C3A8F5A97F4}" name="Bonus_Eligible (Y/N)"/>
    <tableColumn id="8" xr3:uid="{5C210C46-44CA-48BE-AE79-7A3B6100E934}" name="Deductions" dataDxfId="1"/>
    <tableColumn id="9" xr3:uid="{8B5172FC-E07B-494C-8732-7EDD9E183869}" name="Attendance(Present/Absent)"/>
    <tableColumn id="10" xr3:uid="{06247CA9-51B7-4786-A91E-308D3D251577}" name="Zone"/>
    <tableColumn id="11" xr3:uid="{90EE10B9-9673-4901-85B8-CF5E2BED54F3}" name="Week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16"/>
  <sheetViews>
    <sheetView showGridLines="0" tabSelected="1" zoomScaleNormal="100" workbookViewId="0">
      <selection activeCell="S18" sqref="S18"/>
    </sheetView>
  </sheetViews>
  <sheetFormatPr defaultRowHeight="15" x14ac:dyDescent="0.25"/>
  <cols>
    <col min="1" max="1" width="3" customWidth="1"/>
    <col min="2" max="2" width="13" customWidth="1"/>
    <col min="3" max="3" width="15" customWidth="1"/>
    <col min="4" max="4" width="16" customWidth="1"/>
    <col min="5" max="5" width="14" customWidth="1"/>
    <col min="6" max="6" width="4" customWidth="1"/>
    <col min="7" max="7" width="16" customWidth="1"/>
    <col min="8" max="9" width="14" customWidth="1"/>
    <col min="10" max="10" width="16" customWidth="1"/>
    <col min="11" max="11" width="4" customWidth="1"/>
    <col min="12" max="12" width="12" customWidth="1"/>
    <col min="13" max="13" width="18" customWidth="1"/>
    <col min="14" max="14" width="12" customWidth="1"/>
    <col min="15" max="15" width="14" customWidth="1"/>
    <col min="16" max="16" width="16" customWidth="1"/>
  </cols>
  <sheetData>
    <row r="2" spans="2:16" x14ac:dyDescent="0.25">
      <c r="B2" s="35" t="s">
        <v>0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</row>
    <row r="3" spans="2:16" x14ac:dyDescent="0.25"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</row>
    <row r="5" spans="2:16" x14ac:dyDescent="0.25">
      <c r="B5" s="33" t="s">
        <v>1</v>
      </c>
      <c r="C5" s="29"/>
      <c r="D5" s="30"/>
      <c r="E5" s="33" t="s">
        <v>2</v>
      </c>
      <c r="F5" s="29"/>
      <c r="G5" s="30"/>
      <c r="H5" s="33" t="s">
        <v>3</v>
      </c>
      <c r="I5" s="29"/>
      <c r="J5" s="30"/>
      <c r="K5" s="33" t="s">
        <v>4</v>
      </c>
      <c r="L5" s="29"/>
      <c r="M5" s="30"/>
      <c r="N5" s="33" t="s">
        <v>5</v>
      </c>
      <c r="O5" s="29"/>
      <c r="P5" s="30"/>
    </row>
    <row r="6" spans="2:16" x14ac:dyDescent="0.25">
      <c r="B6" s="34">
        <f>MIS_Summary!M14</f>
        <v>382921.05000000005</v>
      </c>
      <c r="C6" s="29"/>
      <c r="D6" s="30"/>
      <c r="E6" s="28">
        <f>MIS_Summary!D14</f>
        <v>3449</v>
      </c>
      <c r="F6" s="29"/>
      <c r="G6" s="30"/>
      <c r="H6" s="32">
        <f>MIS_Summary!N14</f>
        <v>10.882019605022478</v>
      </c>
      <c r="I6" s="29"/>
      <c r="J6" s="30"/>
      <c r="K6" s="34">
        <f>MIS_Summary!H14</f>
        <v>41750</v>
      </c>
      <c r="L6" s="29"/>
      <c r="M6" s="30"/>
      <c r="N6" s="31">
        <f>MIS_Summary!K14</f>
        <v>0.88055555555555565</v>
      </c>
      <c r="O6" s="29"/>
      <c r="P6" s="30"/>
    </row>
    <row r="7" spans="2:16" x14ac:dyDescent="0.25">
      <c r="B7" s="30"/>
      <c r="C7" s="29"/>
      <c r="D7" s="30"/>
      <c r="E7" s="30"/>
      <c r="F7" s="29"/>
      <c r="G7" s="30"/>
      <c r="H7" s="30"/>
      <c r="I7" s="29"/>
      <c r="J7" s="30"/>
      <c r="K7" s="30"/>
      <c r="L7" s="29"/>
      <c r="M7" s="30"/>
      <c r="N7" s="30"/>
      <c r="O7" s="29"/>
      <c r="P7" s="30"/>
    </row>
    <row r="9" spans="2:16" x14ac:dyDescent="0.25">
      <c r="B9" s="1" t="s">
        <v>6</v>
      </c>
      <c r="G9" s="1" t="s">
        <v>7</v>
      </c>
      <c r="L9" s="1" t="s">
        <v>8</v>
      </c>
    </row>
    <row r="10" spans="2:16" x14ac:dyDescent="0.25">
      <c r="B10" s="2" t="s">
        <v>9</v>
      </c>
      <c r="C10" s="2" t="s">
        <v>10</v>
      </c>
      <c r="D10" s="2" t="s">
        <v>11</v>
      </c>
      <c r="E10" s="2" t="s">
        <v>12</v>
      </c>
      <c r="G10" s="2" t="s">
        <v>13</v>
      </c>
      <c r="H10" s="2" t="s">
        <v>14</v>
      </c>
      <c r="I10" s="2" t="s">
        <v>15</v>
      </c>
      <c r="J10" s="2" t="s">
        <v>16</v>
      </c>
      <c r="L10" s="2" t="s">
        <v>17</v>
      </c>
      <c r="M10" s="2" t="s">
        <v>18</v>
      </c>
      <c r="N10" s="2" t="s">
        <v>19</v>
      </c>
      <c r="O10" s="2" t="s">
        <v>20</v>
      </c>
      <c r="P10" s="2" t="s">
        <v>16</v>
      </c>
    </row>
    <row r="11" spans="2:16" x14ac:dyDescent="0.25">
      <c r="B11" s="3" t="s">
        <v>21</v>
      </c>
      <c r="C11" s="4">
        <f>SUMIF(Raw_Data!$K:$K, "Week 1", Raw_Data!$D:$D)</f>
        <v>644</v>
      </c>
      <c r="D11" s="5">
        <f>SUMPRODUCT((Raw_Data!$K$2:$K$361="Week 1")*(Raw_Data!$D$2:$D$361)*(Raw_Data!$F$2:$F$361))</f>
        <v>64665</v>
      </c>
      <c r="E11" s="6">
        <f>C11/(COUNTIFS(Raw_Data!$K:$K, "Week 1", Raw_Data!$I:$I, "Present"))</f>
        <v>10.557377049180328</v>
      </c>
      <c r="G11" s="3" t="s">
        <v>22</v>
      </c>
      <c r="H11" s="4">
        <f>COUNTIF(MIS_Summary!$C$2:$C$13, "Bandra West")</f>
        <v>3</v>
      </c>
      <c r="I11" s="4">
        <f>SUMIF(MIS_Summary!$C$2:$C$13, "Bandra West", MIS_Summary!$D$2:$D$13)</f>
        <v>871</v>
      </c>
      <c r="J11" s="5">
        <f>SUMIF(MIS_Summary!$C$2:$C$13, "Bandra West", MIS_Summary!$M$2:$M$13)</f>
        <v>97690.06</v>
      </c>
      <c r="L11" s="3" t="str">
        <f>MIS_Summary!A2</f>
        <v>RID101</v>
      </c>
      <c r="M11" s="3" t="str">
        <f>MIS_Summary!B2</f>
        <v>Arjun Sharma</v>
      </c>
      <c r="N11" s="4">
        <f>MIS_Summary!D2</f>
        <v>327</v>
      </c>
      <c r="O11" s="7">
        <f>MIS_Summary!K2</f>
        <v>0.96666666666666667</v>
      </c>
      <c r="P11" s="5">
        <f>MIS_Summary!M2</f>
        <v>36266.480000000003</v>
      </c>
    </row>
    <row r="12" spans="2:16" x14ac:dyDescent="0.25">
      <c r="B12" s="3" t="s">
        <v>23</v>
      </c>
      <c r="C12" s="4">
        <f>SUMIF(Raw_Data!$K:$K, "Week 2", Raw_Data!$D:$D)</f>
        <v>641</v>
      </c>
      <c r="D12" s="5">
        <f>SUMPRODUCT((Raw_Data!$K$2:$K$361="Week 2")*(Raw_Data!$D$2:$D$361)*(Raw_Data!$F$2:$F$361))</f>
        <v>64270</v>
      </c>
      <c r="E12" s="6">
        <f>C12/(COUNTIFS(Raw_Data!$K:$K, "Week 2", Raw_Data!$I:$I, "Present"))</f>
        <v>10.174603174603174</v>
      </c>
      <c r="G12" s="3" t="s">
        <v>24</v>
      </c>
      <c r="H12" s="4">
        <f>COUNTIF(MIS_Summary!$C$2:$C$13, "Andheri East")</f>
        <v>3</v>
      </c>
      <c r="I12" s="4">
        <f>SUMIF(MIS_Summary!$C$2:$C$13, "Andheri East", MIS_Summary!$D$2:$D$13)</f>
        <v>857</v>
      </c>
      <c r="J12" s="5">
        <f>SUMIF(MIS_Summary!$C$2:$C$13, "Andheri East", MIS_Summary!$M$2:$M$13)</f>
        <v>94611.56</v>
      </c>
      <c r="L12" s="3" t="str">
        <f>MIS_Summary!A3</f>
        <v>RID102</v>
      </c>
      <c r="M12" s="3" t="str">
        <f>MIS_Summary!B3</f>
        <v>Pradeep Shinde</v>
      </c>
      <c r="N12" s="4">
        <f>MIS_Summary!D3</f>
        <v>273</v>
      </c>
      <c r="O12" s="7">
        <f>MIS_Summary!K3</f>
        <v>0.8</v>
      </c>
      <c r="P12" s="5">
        <f>MIS_Summary!M3</f>
        <v>30143.48</v>
      </c>
    </row>
    <row r="13" spans="2:16" x14ac:dyDescent="0.25">
      <c r="B13" s="3" t="s">
        <v>25</v>
      </c>
      <c r="C13" s="4">
        <f>SUMIF(Raw_Data!$K:$K, "Week 3", Raw_Data!$D:$D)</f>
        <v>752</v>
      </c>
      <c r="D13" s="5">
        <f>SUMPRODUCT((Raw_Data!$K$2:$K$361="Week 3")*(Raw_Data!$D$2:$D$361)*(Raw_Data!$F$2:$F$361))</f>
        <v>74150</v>
      </c>
      <c r="E13" s="6">
        <f>C13/(COUNTIFS(Raw_Data!$K:$K, "Week 3", Raw_Data!$I:$I, "Present"))</f>
        <v>11.223880597014926</v>
      </c>
      <c r="G13" s="3" t="s">
        <v>26</v>
      </c>
      <c r="H13" s="4">
        <f>COUNTIF(MIS_Summary!$C$2:$C$13, "Powai Tech-Hub")</f>
        <v>3</v>
      </c>
      <c r="I13" s="4">
        <f>SUMIF(MIS_Summary!$C$2:$C$13, "Powai Tech-Hub", MIS_Summary!$D$2:$D$13)</f>
        <v>880</v>
      </c>
      <c r="J13" s="5">
        <f>SUMIF(MIS_Summary!$C$2:$C$13, "Powai Tech-Hub", MIS_Summary!$M$2:$M$13)</f>
        <v>95927.09</v>
      </c>
      <c r="L13" s="3" t="str">
        <f>MIS_Summary!A4</f>
        <v>RID103</v>
      </c>
      <c r="M13" s="3" t="str">
        <f>MIS_Summary!B4</f>
        <v>Siddharth Rao</v>
      </c>
      <c r="N13" s="4">
        <f>MIS_Summary!D4</f>
        <v>302</v>
      </c>
      <c r="O13" s="7">
        <f>MIS_Summary!K4</f>
        <v>0.93333333333333335</v>
      </c>
      <c r="P13" s="5">
        <f>MIS_Summary!M4</f>
        <v>33151.949999999997</v>
      </c>
    </row>
    <row r="14" spans="2:16" x14ac:dyDescent="0.25">
      <c r="B14" s="3" t="s">
        <v>27</v>
      </c>
      <c r="C14" s="4">
        <f>SUMIF(Raw_Data!$K:$K, "Week 4", Raw_Data!$D:$D)</f>
        <v>717</v>
      </c>
      <c r="D14" s="5">
        <f>SUMPRODUCT((Raw_Data!$K$2:$K$361="Week 4")*(Raw_Data!$D$2:$D$361)*(Raw_Data!$F$2:$F$361))</f>
        <v>71660</v>
      </c>
      <c r="E14" s="6">
        <f>C14/(COUNTIFS(Raw_Data!$K:$K, "Week 4", Raw_Data!$I:$I, "Present"))</f>
        <v>11.203125</v>
      </c>
      <c r="G14" s="3" t="s">
        <v>28</v>
      </c>
      <c r="H14" s="4">
        <f>COUNTIF(MIS_Summary!$C$2:$C$13, "South Mumbai")</f>
        <v>3</v>
      </c>
      <c r="I14" s="4">
        <f>SUMIF(MIS_Summary!$C$2:$C$13, "South Mumbai", MIS_Summary!$D$2:$D$13)</f>
        <v>841</v>
      </c>
      <c r="J14" s="5">
        <f>SUMIF(MIS_Summary!$C$2:$C$13, "South Mumbai", MIS_Summary!$M$2:$M$13)</f>
        <v>94692.34</v>
      </c>
      <c r="L14" s="3" t="str">
        <f>MIS_Summary!A5</f>
        <v>RID104</v>
      </c>
      <c r="M14" s="3" t="str">
        <f>MIS_Summary!B5</f>
        <v>Nikhil Kadam</v>
      </c>
      <c r="N14" s="4">
        <f>MIS_Summary!D5</f>
        <v>272</v>
      </c>
      <c r="O14" s="7">
        <f>MIS_Summary!K5</f>
        <v>0.83333333333333337</v>
      </c>
      <c r="P14" s="5">
        <f>MIS_Summary!M5</f>
        <v>31071.22</v>
      </c>
    </row>
    <row r="15" spans="2:16" x14ac:dyDescent="0.25">
      <c r="B15" s="3" t="s">
        <v>29</v>
      </c>
      <c r="C15" s="4">
        <f>SUMIF(Raw_Data!$K:$K, "Week 5", Raw_Data!$D:$D)</f>
        <v>695</v>
      </c>
      <c r="D15" s="5">
        <f>SUMPRODUCT((Raw_Data!$K$2:$K$361="Week 5")*(Raw_Data!$D$2:$D$361)*(Raw_Data!$F$2:$F$361))</f>
        <v>69485</v>
      </c>
      <c r="E15" s="6">
        <f>C15/(COUNTIFS(Raw_Data!$K:$K, "Week 5", Raw_Data!$I:$I, "Present"))</f>
        <v>11.209677419354838</v>
      </c>
      <c r="G15" s="8" t="s">
        <v>30</v>
      </c>
      <c r="H15" s="8">
        <f>SUM(H11:H14)</f>
        <v>12</v>
      </c>
      <c r="I15" s="9">
        <f>SUM(I11:I14)</f>
        <v>3449</v>
      </c>
      <c r="J15" s="10">
        <f>SUM(J11:J14)</f>
        <v>382921.04999999993</v>
      </c>
      <c r="L15" s="3" t="str">
        <f>MIS_Summary!A6</f>
        <v>RID105</v>
      </c>
      <c r="M15" s="3" t="str">
        <f>MIS_Summary!B6</f>
        <v>Vikram Patil</v>
      </c>
      <c r="N15" s="4">
        <f>MIS_Summary!D6</f>
        <v>288</v>
      </c>
      <c r="O15" s="7">
        <f>MIS_Summary!K6</f>
        <v>0.8666666666666667</v>
      </c>
      <c r="P15" s="5">
        <f>MIS_Summary!M6</f>
        <v>32303.93</v>
      </c>
    </row>
    <row r="16" spans="2:16" x14ac:dyDescent="0.25">
      <c r="B16" s="8" t="s">
        <v>30</v>
      </c>
      <c r="C16" s="9">
        <f>SUM(C11:C15)</f>
        <v>3449</v>
      </c>
      <c r="D16" s="10">
        <f>SUM(D11:D15)</f>
        <v>344230</v>
      </c>
      <c r="E16" s="11">
        <f>AVERAGE(E11:E15)</f>
        <v>10.873732648030654</v>
      </c>
    </row>
  </sheetData>
  <mergeCells count="11">
    <mergeCell ref="B2:P3"/>
    <mergeCell ref="E5:G5"/>
    <mergeCell ref="K5:M5"/>
    <mergeCell ref="H5:J5"/>
    <mergeCell ref="N5:P5"/>
    <mergeCell ref="E6:G7"/>
    <mergeCell ref="N6:P7"/>
    <mergeCell ref="H6:J7"/>
    <mergeCell ref="B5:D5"/>
    <mergeCell ref="B6:D7"/>
    <mergeCell ref="K6:M7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61"/>
  <sheetViews>
    <sheetView showGridLines="0" workbookViewId="0">
      <selection activeCell="P21" sqref="P21"/>
    </sheetView>
  </sheetViews>
  <sheetFormatPr defaultRowHeight="15" x14ac:dyDescent="0.25"/>
  <cols>
    <col min="1" max="1" width="12" customWidth="1"/>
    <col min="2" max="2" width="18" customWidth="1"/>
    <col min="3" max="3" width="13" customWidth="1"/>
    <col min="4" max="4" width="18" customWidth="1"/>
    <col min="5" max="5" width="14" customWidth="1"/>
    <col min="6" max="7" width="23" customWidth="1"/>
    <col min="8" max="8" width="13" customWidth="1"/>
    <col min="9" max="9" width="29" customWidth="1"/>
    <col min="10" max="10" width="17" customWidth="1"/>
    <col min="11" max="11" width="12" customWidth="1"/>
  </cols>
  <sheetData>
    <row r="1" spans="1:11" x14ac:dyDescent="0.25">
      <c r="A1" s="12" t="s">
        <v>31</v>
      </c>
      <c r="B1" s="12" t="s">
        <v>32</v>
      </c>
      <c r="C1" s="12" t="s">
        <v>33</v>
      </c>
      <c r="D1" s="12" t="s">
        <v>34</v>
      </c>
      <c r="E1" s="12" t="s">
        <v>35</v>
      </c>
      <c r="F1" s="12" t="s">
        <v>36</v>
      </c>
      <c r="G1" s="12" t="s">
        <v>37</v>
      </c>
      <c r="H1" s="12" t="s">
        <v>38</v>
      </c>
      <c r="I1" s="12" t="s">
        <v>39</v>
      </c>
      <c r="J1" s="12" t="s">
        <v>40</v>
      </c>
      <c r="K1" s="12" t="s">
        <v>9</v>
      </c>
    </row>
    <row r="2" spans="1:11" x14ac:dyDescent="0.25">
      <c r="A2" t="s">
        <v>41</v>
      </c>
      <c r="B2" t="s">
        <v>42</v>
      </c>
      <c r="C2" s="13">
        <v>46143</v>
      </c>
      <c r="D2" s="14">
        <v>6</v>
      </c>
      <c r="E2" s="15">
        <v>29.4</v>
      </c>
      <c r="F2" s="16">
        <v>90</v>
      </c>
      <c r="G2" t="s">
        <v>43</v>
      </c>
      <c r="H2" s="17">
        <v>55.24</v>
      </c>
      <c r="I2" t="s">
        <v>44</v>
      </c>
      <c r="J2" t="s">
        <v>22</v>
      </c>
      <c r="K2" t="s">
        <v>21</v>
      </c>
    </row>
    <row r="3" spans="1:11" x14ac:dyDescent="0.25">
      <c r="A3" t="s">
        <v>45</v>
      </c>
      <c r="B3" t="s">
        <v>46</v>
      </c>
      <c r="C3" s="13">
        <v>46143</v>
      </c>
      <c r="D3" s="14">
        <v>14</v>
      </c>
      <c r="E3" s="15">
        <v>47.6</v>
      </c>
      <c r="F3" s="16">
        <v>100</v>
      </c>
      <c r="G3" t="s">
        <v>47</v>
      </c>
      <c r="H3" s="17">
        <v>7.03</v>
      </c>
      <c r="I3" t="s">
        <v>44</v>
      </c>
      <c r="J3" t="s">
        <v>24</v>
      </c>
      <c r="K3" t="s">
        <v>21</v>
      </c>
    </row>
    <row r="4" spans="1:11" x14ac:dyDescent="0.25">
      <c r="A4" t="s">
        <v>48</v>
      </c>
      <c r="B4" t="s">
        <v>49</v>
      </c>
      <c r="C4" s="13">
        <v>46143</v>
      </c>
      <c r="D4" s="14">
        <v>15</v>
      </c>
      <c r="E4" s="15">
        <v>48.9</v>
      </c>
      <c r="F4" s="16">
        <v>90</v>
      </c>
      <c r="G4" t="s">
        <v>47</v>
      </c>
      <c r="H4" s="17">
        <v>0</v>
      </c>
      <c r="I4" t="s">
        <v>44</v>
      </c>
      <c r="J4" t="s">
        <v>26</v>
      </c>
      <c r="K4" t="s">
        <v>21</v>
      </c>
    </row>
    <row r="5" spans="1:11" x14ac:dyDescent="0.25">
      <c r="A5" t="s">
        <v>50</v>
      </c>
      <c r="B5" t="s">
        <v>51</v>
      </c>
      <c r="C5" s="13">
        <v>46143</v>
      </c>
      <c r="D5" s="14">
        <v>12</v>
      </c>
      <c r="E5" s="15">
        <v>44.5</v>
      </c>
      <c r="F5" s="16">
        <v>110</v>
      </c>
      <c r="G5" t="s">
        <v>47</v>
      </c>
      <c r="H5" s="17">
        <v>0</v>
      </c>
      <c r="I5" t="s">
        <v>44</v>
      </c>
      <c r="J5" t="s">
        <v>28</v>
      </c>
      <c r="K5" t="s">
        <v>21</v>
      </c>
    </row>
    <row r="6" spans="1:11" x14ac:dyDescent="0.25">
      <c r="A6" t="s">
        <v>52</v>
      </c>
      <c r="B6" t="s">
        <v>53</v>
      </c>
      <c r="C6" s="13">
        <v>46143</v>
      </c>
      <c r="D6" s="14">
        <v>8</v>
      </c>
      <c r="E6" s="15">
        <v>38.4</v>
      </c>
      <c r="F6" s="16">
        <v>95</v>
      </c>
      <c r="G6" t="s">
        <v>43</v>
      </c>
      <c r="H6" s="17">
        <v>0</v>
      </c>
      <c r="I6" t="s">
        <v>44</v>
      </c>
      <c r="J6" t="s">
        <v>22</v>
      </c>
      <c r="K6" t="s">
        <v>21</v>
      </c>
    </row>
    <row r="7" spans="1:11" x14ac:dyDescent="0.25">
      <c r="A7" t="s">
        <v>54</v>
      </c>
      <c r="B7" t="s">
        <v>55</v>
      </c>
      <c r="C7" s="13">
        <v>46143</v>
      </c>
      <c r="D7" s="14">
        <v>11</v>
      </c>
      <c r="E7" s="15">
        <v>37.799999999999997</v>
      </c>
      <c r="F7" s="16">
        <v>100</v>
      </c>
      <c r="G7" t="s">
        <v>47</v>
      </c>
      <c r="H7" s="17">
        <v>63.56</v>
      </c>
      <c r="I7" t="s">
        <v>44</v>
      </c>
      <c r="J7" t="s">
        <v>24</v>
      </c>
      <c r="K7" t="s">
        <v>21</v>
      </c>
    </row>
    <row r="8" spans="1:11" x14ac:dyDescent="0.25">
      <c r="A8" t="s">
        <v>56</v>
      </c>
      <c r="B8" t="s">
        <v>57</v>
      </c>
      <c r="C8" s="13">
        <v>46143</v>
      </c>
      <c r="D8" s="14">
        <v>6</v>
      </c>
      <c r="E8" s="15">
        <v>29.3</v>
      </c>
      <c r="F8" s="16">
        <v>110</v>
      </c>
      <c r="G8" t="s">
        <v>43</v>
      </c>
      <c r="H8" s="17">
        <v>69.17</v>
      </c>
      <c r="I8" t="s">
        <v>44</v>
      </c>
      <c r="J8" t="s">
        <v>26</v>
      </c>
      <c r="K8" t="s">
        <v>21</v>
      </c>
    </row>
    <row r="9" spans="1:11" x14ac:dyDescent="0.25">
      <c r="A9" t="s">
        <v>58</v>
      </c>
      <c r="B9" t="s">
        <v>59</v>
      </c>
      <c r="C9" s="13">
        <v>46143</v>
      </c>
      <c r="D9" s="14">
        <v>10</v>
      </c>
      <c r="E9" s="15">
        <v>51.1</v>
      </c>
      <c r="F9" s="16">
        <v>110</v>
      </c>
      <c r="G9" t="s">
        <v>43</v>
      </c>
      <c r="H9" s="17">
        <v>0</v>
      </c>
      <c r="I9" t="s">
        <v>44</v>
      </c>
      <c r="J9" t="s">
        <v>28</v>
      </c>
      <c r="K9" t="s">
        <v>21</v>
      </c>
    </row>
    <row r="10" spans="1:11" x14ac:dyDescent="0.25">
      <c r="A10" t="s">
        <v>60</v>
      </c>
      <c r="B10" t="s">
        <v>61</v>
      </c>
      <c r="C10" s="13">
        <v>46143</v>
      </c>
      <c r="D10" s="14">
        <v>9</v>
      </c>
      <c r="E10" s="15">
        <v>43.4</v>
      </c>
      <c r="F10" s="16">
        <v>85</v>
      </c>
      <c r="G10" t="s">
        <v>43</v>
      </c>
      <c r="H10" s="17">
        <v>0</v>
      </c>
      <c r="I10" t="s">
        <v>44</v>
      </c>
      <c r="J10" t="s">
        <v>22</v>
      </c>
      <c r="K10" t="s">
        <v>21</v>
      </c>
    </row>
    <row r="11" spans="1:11" x14ac:dyDescent="0.25">
      <c r="A11" t="s">
        <v>62</v>
      </c>
      <c r="B11" t="s">
        <v>63</v>
      </c>
      <c r="C11" s="13">
        <v>46143</v>
      </c>
      <c r="D11" s="14">
        <v>7</v>
      </c>
      <c r="E11" s="15">
        <v>36.200000000000003</v>
      </c>
      <c r="F11" s="16">
        <v>85</v>
      </c>
      <c r="G11" t="s">
        <v>43</v>
      </c>
      <c r="H11" s="17">
        <v>0</v>
      </c>
      <c r="I11" t="s">
        <v>44</v>
      </c>
      <c r="J11" t="s">
        <v>24</v>
      </c>
      <c r="K11" t="s">
        <v>21</v>
      </c>
    </row>
    <row r="12" spans="1:11" x14ac:dyDescent="0.25">
      <c r="A12" t="s">
        <v>64</v>
      </c>
      <c r="B12" t="s">
        <v>65</v>
      </c>
      <c r="C12" s="13">
        <v>46143</v>
      </c>
      <c r="D12" s="14">
        <v>11</v>
      </c>
      <c r="E12" s="15">
        <v>39.299999999999997</v>
      </c>
      <c r="F12" s="16">
        <v>95</v>
      </c>
      <c r="G12" t="s">
        <v>47</v>
      </c>
      <c r="H12" s="17">
        <v>20.02</v>
      </c>
      <c r="I12" t="s">
        <v>44</v>
      </c>
      <c r="J12" t="s">
        <v>26</v>
      </c>
      <c r="K12" t="s">
        <v>21</v>
      </c>
    </row>
    <row r="13" spans="1:11" x14ac:dyDescent="0.25">
      <c r="A13" t="s">
        <v>66</v>
      </c>
      <c r="B13" t="s">
        <v>67</v>
      </c>
      <c r="C13" s="13">
        <v>46143</v>
      </c>
      <c r="D13" s="14">
        <v>0</v>
      </c>
      <c r="E13" s="15">
        <v>0</v>
      </c>
      <c r="F13" s="16">
        <v>0</v>
      </c>
      <c r="G13" t="s">
        <v>43</v>
      </c>
      <c r="H13" s="17">
        <v>0</v>
      </c>
      <c r="I13" t="s">
        <v>68</v>
      </c>
      <c r="J13" t="s">
        <v>28</v>
      </c>
      <c r="K13" t="s">
        <v>21</v>
      </c>
    </row>
    <row r="14" spans="1:11" x14ac:dyDescent="0.25">
      <c r="A14" t="s">
        <v>41</v>
      </c>
      <c r="B14" t="s">
        <v>42</v>
      </c>
      <c r="C14" s="13">
        <v>46144</v>
      </c>
      <c r="D14" s="14">
        <v>15</v>
      </c>
      <c r="E14" s="15">
        <v>69.900000000000006</v>
      </c>
      <c r="F14" s="16">
        <v>110</v>
      </c>
      <c r="G14" t="s">
        <v>47</v>
      </c>
      <c r="H14" s="17">
        <v>0</v>
      </c>
      <c r="I14" t="s">
        <v>44</v>
      </c>
      <c r="J14" t="s">
        <v>22</v>
      </c>
      <c r="K14" t="s">
        <v>21</v>
      </c>
    </row>
    <row r="15" spans="1:11" x14ac:dyDescent="0.25">
      <c r="A15" t="s">
        <v>45</v>
      </c>
      <c r="B15" t="s">
        <v>46</v>
      </c>
      <c r="C15" s="13">
        <v>46144</v>
      </c>
      <c r="D15" s="14">
        <v>12</v>
      </c>
      <c r="E15" s="15">
        <v>45.9</v>
      </c>
      <c r="F15" s="16">
        <v>115</v>
      </c>
      <c r="G15" t="s">
        <v>47</v>
      </c>
      <c r="H15" s="17">
        <v>0</v>
      </c>
      <c r="I15" t="s">
        <v>44</v>
      </c>
      <c r="J15" t="s">
        <v>24</v>
      </c>
      <c r="K15" t="s">
        <v>21</v>
      </c>
    </row>
    <row r="16" spans="1:11" x14ac:dyDescent="0.25">
      <c r="A16" t="s">
        <v>48</v>
      </c>
      <c r="B16" t="s">
        <v>49</v>
      </c>
      <c r="C16" s="13">
        <v>46144</v>
      </c>
      <c r="D16" s="14">
        <v>11</v>
      </c>
      <c r="E16" s="15">
        <v>56.5</v>
      </c>
      <c r="F16" s="16">
        <v>85</v>
      </c>
      <c r="G16" t="s">
        <v>47</v>
      </c>
      <c r="H16" s="17">
        <v>2.41</v>
      </c>
      <c r="I16" t="s">
        <v>44</v>
      </c>
      <c r="J16" t="s">
        <v>26</v>
      </c>
      <c r="K16" t="s">
        <v>21</v>
      </c>
    </row>
    <row r="17" spans="1:11" x14ac:dyDescent="0.25">
      <c r="A17" t="s">
        <v>50</v>
      </c>
      <c r="B17" t="s">
        <v>51</v>
      </c>
      <c r="C17" s="13">
        <v>46144</v>
      </c>
      <c r="D17" s="14">
        <v>10</v>
      </c>
      <c r="E17" s="15">
        <v>33.5</v>
      </c>
      <c r="F17" s="16">
        <v>110</v>
      </c>
      <c r="G17" t="s">
        <v>43</v>
      </c>
      <c r="H17" s="17">
        <v>0</v>
      </c>
      <c r="I17" t="s">
        <v>44</v>
      </c>
      <c r="J17" t="s">
        <v>28</v>
      </c>
      <c r="K17" t="s">
        <v>21</v>
      </c>
    </row>
    <row r="18" spans="1:11" x14ac:dyDescent="0.25">
      <c r="A18" t="s">
        <v>52</v>
      </c>
      <c r="B18" t="s">
        <v>53</v>
      </c>
      <c r="C18" s="13">
        <v>46144</v>
      </c>
      <c r="D18" s="14">
        <v>16</v>
      </c>
      <c r="E18" s="15">
        <v>69.599999999999994</v>
      </c>
      <c r="F18" s="16">
        <v>115</v>
      </c>
      <c r="G18" t="s">
        <v>47</v>
      </c>
      <c r="H18" s="17">
        <v>0</v>
      </c>
      <c r="I18" t="s">
        <v>44</v>
      </c>
      <c r="J18" t="s">
        <v>22</v>
      </c>
      <c r="K18" t="s">
        <v>21</v>
      </c>
    </row>
    <row r="19" spans="1:11" x14ac:dyDescent="0.25">
      <c r="A19" t="s">
        <v>54</v>
      </c>
      <c r="B19" t="s">
        <v>55</v>
      </c>
      <c r="C19" s="13">
        <v>46144</v>
      </c>
      <c r="D19" s="14">
        <v>9</v>
      </c>
      <c r="E19" s="15">
        <v>44.2</v>
      </c>
      <c r="F19" s="16">
        <v>110</v>
      </c>
      <c r="G19" t="s">
        <v>43</v>
      </c>
      <c r="H19" s="17">
        <v>0</v>
      </c>
      <c r="I19" t="s">
        <v>44</v>
      </c>
      <c r="J19" t="s">
        <v>24</v>
      </c>
      <c r="K19" t="s">
        <v>21</v>
      </c>
    </row>
    <row r="20" spans="1:11" x14ac:dyDescent="0.25">
      <c r="A20" t="s">
        <v>56</v>
      </c>
      <c r="B20" t="s">
        <v>57</v>
      </c>
      <c r="C20" s="13">
        <v>46144</v>
      </c>
      <c r="D20" s="14">
        <v>15</v>
      </c>
      <c r="E20" s="15">
        <v>61.8</v>
      </c>
      <c r="F20" s="16">
        <v>90</v>
      </c>
      <c r="G20" t="s">
        <v>47</v>
      </c>
      <c r="H20" s="17">
        <v>0</v>
      </c>
      <c r="I20" t="s">
        <v>44</v>
      </c>
      <c r="J20" t="s">
        <v>26</v>
      </c>
      <c r="K20" t="s">
        <v>21</v>
      </c>
    </row>
    <row r="21" spans="1:11" x14ac:dyDescent="0.25">
      <c r="A21" t="s">
        <v>58</v>
      </c>
      <c r="B21" t="s">
        <v>59</v>
      </c>
      <c r="C21" s="13">
        <v>46144</v>
      </c>
      <c r="D21" s="14">
        <v>13</v>
      </c>
      <c r="E21" s="15">
        <v>44.3</v>
      </c>
      <c r="F21" s="16">
        <v>85</v>
      </c>
      <c r="G21" t="s">
        <v>47</v>
      </c>
      <c r="H21" s="17">
        <v>0</v>
      </c>
      <c r="I21" t="s">
        <v>44</v>
      </c>
      <c r="J21" t="s">
        <v>28</v>
      </c>
      <c r="K21" t="s">
        <v>21</v>
      </c>
    </row>
    <row r="22" spans="1:11" x14ac:dyDescent="0.25">
      <c r="A22" t="s">
        <v>60</v>
      </c>
      <c r="B22" t="s">
        <v>61</v>
      </c>
      <c r="C22" s="13">
        <v>46144</v>
      </c>
      <c r="D22" s="14">
        <v>8</v>
      </c>
      <c r="E22" s="15">
        <v>40.200000000000003</v>
      </c>
      <c r="F22" s="16">
        <v>100</v>
      </c>
      <c r="G22" t="s">
        <v>43</v>
      </c>
      <c r="H22" s="17">
        <v>0</v>
      </c>
      <c r="I22" t="s">
        <v>44</v>
      </c>
      <c r="J22" t="s">
        <v>22</v>
      </c>
      <c r="K22" t="s">
        <v>21</v>
      </c>
    </row>
    <row r="23" spans="1:11" x14ac:dyDescent="0.25">
      <c r="A23" t="s">
        <v>62</v>
      </c>
      <c r="B23" t="s">
        <v>63</v>
      </c>
      <c r="C23" s="13">
        <v>46144</v>
      </c>
      <c r="D23" s="14">
        <v>15</v>
      </c>
      <c r="E23" s="15">
        <v>82.4</v>
      </c>
      <c r="F23" s="16">
        <v>110</v>
      </c>
      <c r="G23" t="s">
        <v>47</v>
      </c>
      <c r="H23" s="17">
        <v>0</v>
      </c>
      <c r="I23" t="s">
        <v>44</v>
      </c>
      <c r="J23" t="s">
        <v>24</v>
      </c>
      <c r="K23" t="s">
        <v>21</v>
      </c>
    </row>
    <row r="24" spans="1:11" x14ac:dyDescent="0.25">
      <c r="A24" t="s">
        <v>64</v>
      </c>
      <c r="B24" t="s">
        <v>65</v>
      </c>
      <c r="C24" s="13">
        <v>46144</v>
      </c>
      <c r="D24" s="14">
        <v>6</v>
      </c>
      <c r="E24" s="15">
        <v>28.6</v>
      </c>
      <c r="F24" s="16">
        <v>85</v>
      </c>
      <c r="G24" t="s">
        <v>43</v>
      </c>
      <c r="H24" s="17">
        <v>0</v>
      </c>
      <c r="I24" t="s">
        <v>44</v>
      </c>
      <c r="J24" t="s">
        <v>26</v>
      </c>
      <c r="K24" t="s">
        <v>21</v>
      </c>
    </row>
    <row r="25" spans="1:11" x14ac:dyDescent="0.25">
      <c r="A25" t="s">
        <v>66</v>
      </c>
      <c r="B25" t="s">
        <v>67</v>
      </c>
      <c r="C25" s="13">
        <v>46144</v>
      </c>
      <c r="D25" s="14">
        <v>10</v>
      </c>
      <c r="E25" s="15">
        <v>49.7</v>
      </c>
      <c r="F25" s="16">
        <v>95</v>
      </c>
      <c r="G25" t="s">
        <v>43</v>
      </c>
      <c r="H25" s="17">
        <v>32.61</v>
      </c>
      <c r="I25" t="s">
        <v>44</v>
      </c>
      <c r="J25" t="s">
        <v>28</v>
      </c>
      <c r="K25" t="s">
        <v>21</v>
      </c>
    </row>
    <row r="26" spans="1:11" x14ac:dyDescent="0.25">
      <c r="A26" t="s">
        <v>41</v>
      </c>
      <c r="B26" t="s">
        <v>42</v>
      </c>
      <c r="C26" s="13">
        <v>46145</v>
      </c>
      <c r="D26" s="14">
        <v>10</v>
      </c>
      <c r="E26" s="15">
        <v>54.4</v>
      </c>
      <c r="F26" s="16">
        <v>90</v>
      </c>
      <c r="G26" t="s">
        <v>43</v>
      </c>
      <c r="H26" s="17">
        <v>0</v>
      </c>
      <c r="I26" t="s">
        <v>44</v>
      </c>
      <c r="J26" t="s">
        <v>22</v>
      </c>
      <c r="K26" t="s">
        <v>21</v>
      </c>
    </row>
    <row r="27" spans="1:11" x14ac:dyDescent="0.25">
      <c r="A27" t="s">
        <v>45</v>
      </c>
      <c r="B27" t="s">
        <v>46</v>
      </c>
      <c r="C27" s="13">
        <v>46145</v>
      </c>
      <c r="D27" s="14">
        <v>16</v>
      </c>
      <c r="E27" s="15">
        <v>62.2</v>
      </c>
      <c r="F27" s="16">
        <v>115</v>
      </c>
      <c r="G27" t="s">
        <v>47</v>
      </c>
      <c r="H27" s="17">
        <v>0</v>
      </c>
      <c r="I27" t="s">
        <v>44</v>
      </c>
      <c r="J27" t="s">
        <v>24</v>
      </c>
      <c r="K27" t="s">
        <v>21</v>
      </c>
    </row>
    <row r="28" spans="1:11" x14ac:dyDescent="0.25">
      <c r="A28" t="s">
        <v>48</v>
      </c>
      <c r="B28" t="s">
        <v>49</v>
      </c>
      <c r="C28" s="13">
        <v>46145</v>
      </c>
      <c r="D28" s="14">
        <v>11</v>
      </c>
      <c r="E28" s="15">
        <v>54.5</v>
      </c>
      <c r="F28" s="16">
        <v>110</v>
      </c>
      <c r="G28" t="s">
        <v>47</v>
      </c>
      <c r="H28" s="17">
        <v>0</v>
      </c>
      <c r="I28" t="s">
        <v>44</v>
      </c>
      <c r="J28" t="s">
        <v>26</v>
      </c>
      <c r="K28" t="s">
        <v>21</v>
      </c>
    </row>
    <row r="29" spans="1:11" x14ac:dyDescent="0.25">
      <c r="A29" t="s">
        <v>50</v>
      </c>
      <c r="B29" t="s">
        <v>51</v>
      </c>
      <c r="C29" s="13">
        <v>46145</v>
      </c>
      <c r="D29" s="14">
        <v>0</v>
      </c>
      <c r="E29" s="15">
        <v>0</v>
      </c>
      <c r="F29" s="16">
        <v>0</v>
      </c>
      <c r="G29" t="s">
        <v>43</v>
      </c>
      <c r="H29" s="17">
        <v>0</v>
      </c>
      <c r="I29" t="s">
        <v>68</v>
      </c>
      <c r="J29" t="s">
        <v>28</v>
      </c>
      <c r="K29" t="s">
        <v>21</v>
      </c>
    </row>
    <row r="30" spans="1:11" x14ac:dyDescent="0.25">
      <c r="A30" t="s">
        <v>52</v>
      </c>
      <c r="B30" t="s">
        <v>53</v>
      </c>
      <c r="C30" s="13">
        <v>46145</v>
      </c>
      <c r="D30" s="14">
        <v>0</v>
      </c>
      <c r="E30" s="15">
        <v>0</v>
      </c>
      <c r="F30" s="16">
        <v>0</v>
      </c>
      <c r="G30" t="s">
        <v>43</v>
      </c>
      <c r="H30" s="17">
        <v>0</v>
      </c>
      <c r="I30" t="s">
        <v>68</v>
      </c>
      <c r="J30" t="s">
        <v>22</v>
      </c>
      <c r="K30" t="s">
        <v>21</v>
      </c>
    </row>
    <row r="31" spans="1:11" x14ac:dyDescent="0.25">
      <c r="A31" t="s">
        <v>54</v>
      </c>
      <c r="B31" t="s">
        <v>55</v>
      </c>
      <c r="C31" s="13">
        <v>46145</v>
      </c>
      <c r="D31" s="14">
        <v>13</v>
      </c>
      <c r="E31" s="15">
        <v>42.2</v>
      </c>
      <c r="F31" s="16">
        <v>95</v>
      </c>
      <c r="G31" t="s">
        <v>47</v>
      </c>
      <c r="H31" s="17">
        <v>0</v>
      </c>
      <c r="I31" t="s">
        <v>44</v>
      </c>
      <c r="J31" t="s">
        <v>24</v>
      </c>
      <c r="K31" t="s">
        <v>21</v>
      </c>
    </row>
    <row r="32" spans="1:11" x14ac:dyDescent="0.25">
      <c r="A32" t="s">
        <v>56</v>
      </c>
      <c r="B32" t="s">
        <v>57</v>
      </c>
      <c r="C32" s="13">
        <v>46145</v>
      </c>
      <c r="D32" s="14">
        <v>10</v>
      </c>
      <c r="E32" s="15">
        <v>37.5</v>
      </c>
      <c r="F32" s="16">
        <v>90</v>
      </c>
      <c r="G32" t="s">
        <v>43</v>
      </c>
      <c r="H32" s="17">
        <v>0</v>
      </c>
      <c r="I32" t="s">
        <v>44</v>
      </c>
      <c r="J32" t="s">
        <v>26</v>
      </c>
      <c r="K32" t="s">
        <v>21</v>
      </c>
    </row>
    <row r="33" spans="1:11" x14ac:dyDescent="0.25">
      <c r="A33" t="s">
        <v>58</v>
      </c>
      <c r="B33" t="s">
        <v>59</v>
      </c>
      <c r="C33" s="13">
        <v>46145</v>
      </c>
      <c r="D33" s="14">
        <v>0</v>
      </c>
      <c r="E33" s="15">
        <v>0</v>
      </c>
      <c r="F33" s="16">
        <v>0</v>
      </c>
      <c r="G33" t="s">
        <v>43</v>
      </c>
      <c r="H33" s="17">
        <v>0</v>
      </c>
      <c r="I33" t="s">
        <v>68</v>
      </c>
      <c r="J33" t="s">
        <v>28</v>
      </c>
      <c r="K33" t="s">
        <v>21</v>
      </c>
    </row>
    <row r="34" spans="1:11" x14ac:dyDescent="0.25">
      <c r="A34" t="s">
        <v>60</v>
      </c>
      <c r="B34" t="s">
        <v>61</v>
      </c>
      <c r="C34" s="13">
        <v>46145</v>
      </c>
      <c r="D34" s="14">
        <v>13</v>
      </c>
      <c r="E34" s="15">
        <v>66</v>
      </c>
      <c r="F34" s="16">
        <v>110</v>
      </c>
      <c r="G34" t="s">
        <v>47</v>
      </c>
      <c r="H34" s="17">
        <v>0</v>
      </c>
      <c r="I34" t="s">
        <v>44</v>
      </c>
      <c r="J34" t="s">
        <v>22</v>
      </c>
      <c r="K34" t="s">
        <v>21</v>
      </c>
    </row>
    <row r="35" spans="1:11" x14ac:dyDescent="0.25">
      <c r="A35" t="s">
        <v>62</v>
      </c>
      <c r="B35" t="s">
        <v>63</v>
      </c>
      <c r="C35" s="13">
        <v>46145</v>
      </c>
      <c r="D35" s="14">
        <v>13</v>
      </c>
      <c r="E35" s="15">
        <v>69.900000000000006</v>
      </c>
      <c r="F35" s="16">
        <v>90</v>
      </c>
      <c r="G35" t="s">
        <v>47</v>
      </c>
      <c r="H35" s="17">
        <v>0</v>
      </c>
      <c r="I35" t="s">
        <v>44</v>
      </c>
      <c r="J35" t="s">
        <v>24</v>
      </c>
      <c r="K35" t="s">
        <v>21</v>
      </c>
    </row>
    <row r="36" spans="1:11" x14ac:dyDescent="0.25">
      <c r="A36" t="s">
        <v>64</v>
      </c>
      <c r="B36" t="s">
        <v>65</v>
      </c>
      <c r="C36" s="13">
        <v>46145</v>
      </c>
      <c r="D36" s="14">
        <v>12</v>
      </c>
      <c r="E36" s="15">
        <v>65</v>
      </c>
      <c r="F36" s="16">
        <v>110</v>
      </c>
      <c r="G36" t="s">
        <v>47</v>
      </c>
      <c r="H36" s="17">
        <v>0</v>
      </c>
      <c r="I36" t="s">
        <v>44</v>
      </c>
      <c r="J36" t="s">
        <v>26</v>
      </c>
      <c r="K36" t="s">
        <v>21</v>
      </c>
    </row>
    <row r="37" spans="1:11" x14ac:dyDescent="0.25">
      <c r="A37" t="s">
        <v>66</v>
      </c>
      <c r="B37" t="s">
        <v>67</v>
      </c>
      <c r="C37" s="13">
        <v>46145</v>
      </c>
      <c r="D37" s="14">
        <v>10</v>
      </c>
      <c r="E37" s="15">
        <v>41.2</v>
      </c>
      <c r="F37" s="16">
        <v>115</v>
      </c>
      <c r="G37" t="s">
        <v>43</v>
      </c>
      <c r="H37" s="17">
        <v>0</v>
      </c>
      <c r="I37" t="s">
        <v>44</v>
      </c>
      <c r="J37" t="s">
        <v>28</v>
      </c>
      <c r="K37" t="s">
        <v>21</v>
      </c>
    </row>
    <row r="38" spans="1:11" x14ac:dyDescent="0.25">
      <c r="A38" t="s">
        <v>41</v>
      </c>
      <c r="B38" t="s">
        <v>42</v>
      </c>
      <c r="C38" s="13">
        <v>46146</v>
      </c>
      <c r="D38" s="14">
        <v>14</v>
      </c>
      <c r="E38" s="15">
        <v>59.3</v>
      </c>
      <c r="F38" s="16">
        <v>90</v>
      </c>
      <c r="G38" t="s">
        <v>47</v>
      </c>
      <c r="H38" s="17">
        <v>25.36</v>
      </c>
      <c r="I38" t="s">
        <v>44</v>
      </c>
      <c r="J38" t="s">
        <v>22</v>
      </c>
      <c r="K38" t="s">
        <v>21</v>
      </c>
    </row>
    <row r="39" spans="1:11" x14ac:dyDescent="0.25">
      <c r="A39" t="s">
        <v>45</v>
      </c>
      <c r="B39" t="s">
        <v>46</v>
      </c>
      <c r="C39" s="13">
        <v>46146</v>
      </c>
      <c r="D39" s="14">
        <v>9</v>
      </c>
      <c r="E39" s="15">
        <v>41</v>
      </c>
      <c r="F39" s="16">
        <v>85</v>
      </c>
      <c r="G39" t="s">
        <v>43</v>
      </c>
      <c r="H39" s="17">
        <v>47.33</v>
      </c>
      <c r="I39" t="s">
        <v>44</v>
      </c>
      <c r="J39" t="s">
        <v>24</v>
      </c>
      <c r="K39" t="s">
        <v>21</v>
      </c>
    </row>
    <row r="40" spans="1:11" x14ac:dyDescent="0.25">
      <c r="A40" t="s">
        <v>48</v>
      </c>
      <c r="B40" t="s">
        <v>49</v>
      </c>
      <c r="C40" s="13">
        <v>46146</v>
      </c>
      <c r="D40" s="14">
        <v>6</v>
      </c>
      <c r="E40" s="15">
        <v>31.1</v>
      </c>
      <c r="F40" s="16">
        <v>85</v>
      </c>
      <c r="G40" t="s">
        <v>43</v>
      </c>
      <c r="H40" s="17">
        <v>0</v>
      </c>
      <c r="I40" t="s">
        <v>44</v>
      </c>
      <c r="J40" t="s">
        <v>26</v>
      </c>
      <c r="K40" t="s">
        <v>21</v>
      </c>
    </row>
    <row r="41" spans="1:11" x14ac:dyDescent="0.25">
      <c r="A41" t="s">
        <v>50</v>
      </c>
      <c r="B41" t="s">
        <v>51</v>
      </c>
      <c r="C41" s="13">
        <v>46146</v>
      </c>
      <c r="D41" s="14">
        <v>13</v>
      </c>
      <c r="E41" s="15">
        <v>48</v>
      </c>
      <c r="F41" s="16">
        <v>90</v>
      </c>
      <c r="G41" t="s">
        <v>47</v>
      </c>
      <c r="H41" s="17">
        <v>0</v>
      </c>
      <c r="I41" t="s">
        <v>44</v>
      </c>
      <c r="J41" t="s">
        <v>28</v>
      </c>
      <c r="K41" t="s">
        <v>21</v>
      </c>
    </row>
    <row r="42" spans="1:11" x14ac:dyDescent="0.25">
      <c r="A42" t="s">
        <v>52</v>
      </c>
      <c r="B42" t="s">
        <v>53</v>
      </c>
      <c r="C42" s="13">
        <v>46146</v>
      </c>
      <c r="D42" s="14">
        <v>0</v>
      </c>
      <c r="E42" s="15">
        <v>0</v>
      </c>
      <c r="F42" s="16">
        <v>0</v>
      </c>
      <c r="G42" t="s">
        <v>43</v>
      </c>
      <c r="H42" s="17">
        <v>0</v>
      </c>
      <c r="I42" t="s">
        <v>68</v>
      </c>
      <c r="J42" t="s">
        <v>22</v>
      </c>
      <c r="K42" t="s">
        <v>21</v>
      </c>
    </row>
    <row r="43" spans="1:11" x14ac:dyDescent="0.25">
      <c r="A43" t="s">
        <v>54</v>
      </c>
      <c r="B43" t="s">
        <v>55</v>
      </c>
      <c r="C43" s="13">
        <v>46146</v>
      </c>
      <c r="D43" s="14">
        <v>9</v>
      </c>
      <c r="E43" s="15">
        <v>45</v>
      </c>
      <c r="F43" s="16">
        <v>100</v>
      </c>
      <c r="G43" t="s">
        <v>43</v>
      </c>
      <c r="H43" s="17">
        <v>7.27</v>
      </c>
      <c r="I43" t="s">
        <v>44</v>
      </c>
      <c r="J43" t="s">
        <v>24</v>
      </c>
      <c r="K43" t="s">
        <v>21</v>
      </c>
    </row>
    <row r="44" spans="1:11" x14ac:dyDescent="0.25">
      <c r="A44" t="s">
        <v>56</v>
      </c>
      <c r="B44" t="s">
        <v>57</v>
      </c>
      <c r="C44" s="13">
        <v>46146</v>
      </c>
      <c r="D44" s="14">
        <v>12</v>
      </c>
      <c r="E44" s="15">
        <v>49.7</v>
      </c>
      <c r="F44" s="16">
        <v>115</v>
      </c>
      <c r="G44" t="s">
        <v>47</v>
      </c>
      <c r="H44" s="17">
        <v>49.01</v>
      </c>
      <c r="I44" t="s">
        <v>44</v>
      </c>
      <c r="J44" t="s">
        <v>26</v>
      </c>
      <c r="K44" t="s">
        <v>21</v>
      </c>
    </row>
    <row r="45" spans="1:11" x14ac:dyDescent="0.25">
      <c r="A45" t="s">
        <v>58</v>
      </c>
      <c r="B45" t="s">
        <v>59</v>
      </c>
      <c r="C45" s="13">
        <v>46146</v>
      </c>
      <c r="D45" s="14">
        <v>6</v>
      </c>
      <c r="E45" s="15">
        <v>24.8</v>
      </c>
      <c r="F45" s="16">
        <v>95</v>
      </c>
      <c r="G45" t="s">
        <v>43</v>
      </c>
      <c r="H45" s="17">
        <v>0</v>
      </c>
      <c r="I45" t="s">
        <v>44</v>
      </c>
      <c r="J45" t="s">
        <v>28</v>
      </c>
      <c r="K45" t="s">
        <v>21</v>
      </c>
    </row>
    <row r="46" spans="1:11" x14ac:dyDescent="0.25">
      <c r="A46" t="s">
        <v>60</v>
      </c>
      <c r="B46" t="s">
        <v>61</v>
      </c>
      <c r="C46" s="13">
        <v>46146</v>
      </c>
      <c r="D46" s="14">
        <v>9</v>
      </c>
      <c r="E46" s="15">
        <v>32.700000000000003</v>
      </c>
      <c r="F46" s="16">
        <v>100</v>
      </c>
      <c r="G46" t="s">
        <v>43</v>
      </c>
      <c r="H46" s="17">
        <v>13.76</v>
      </c>
      <c r="I46" t="s">
        <v>44</v>
      </c>
      <c r="J46" t="s">
        <v>22</v>
      </c>
      <c r="K46" t="s">
        <v>21</v>
      </c>
    </row>
    <row r="47" spans="1:11" x14ac:dyDescent="0.25">
      <c r="A47" t="s">
        <v>62</v>
      </c>
      <c r="B47" t="s">
        <v>63</v>
      </c>
      <c r="C47" s="13">
        <v>46146</v>
      </c>
      <c r="D47" s="14">
        <v>7</v>
      </c>
      <c r="E47" s="15">
        <v>29.5</v>
      </c>
      <c r="F47" s="16">
        <v>110</v>
      </c>
      <c r="G47" t="s">
        <v>43</v>
      </c>
      <c r="H47" s="17">
        <v>48.91</v>
      </c>
      <c r="I47" t="s">
        <v>44</v>
      </c>
      <c r="J47" t="s">
        <v>24</v>
      </c>
      <c r="K47" t="s">
        <v>21</v>
      </c>
    </row>
    <row r="48" spans="1:11" x14ac:dyDescent="0.25">
      <c r="A48" t="s">
        <v>64</v>
      </c>
      <c r="B48" t="s">
        <v>65</v>
      </c>
      <c r="C48" s="13">
        <v>46146</v>
      </c>
      <c r="D48" s="14">
        <v>6</v>
      </c>
      <c r="E48" s="15">
        <v>32.6</v>
      </c>
      <c r="F48" s="16">
        <v>90</v>
      </c>
      <c r="G48" t="s">
        <v>43</v>
      </c>
      <c r="H48" s="17">
        <v>36.42</v>
      </c>
      <c r="I48" t="s">
        <v>44</v>
      </c>
      <c r="J48" t="s">
        <v>26</v>
      </c>
      <c r="K48" t="s">
        <v>21</v>
      </c>
    </row>
    <row r="49" spans="1:11" x14ac:dyDescent="0.25">
      <c r="A49" t="s">
        <v>66</v>
      </c>
      <c r="B49" t="s">
        <v>67</v>
      </c>
      <c r="C49" s="13">
        <v>46146</v>
      </c>
      <c r="D49" s="14">
        <v>12</v>
      </c>
      <c r="E49" s="15">
        <v>63.3</v>
      </c>
      <c r="F49" s="16">
        <v>90</v>
      </c>
      <c r="G49" t="s">
        <v>47</v>
      </c>
      <c r="H49" s="17">
        <v>0</v>
      </c>
      <c r="I49" t="s">
        <v>44</v>
      </c>
      <c r="J49" t="s">
        <v>28</v>
      </c>
      <c r="K49" t="s">
        <v>21</v>
      </c>
    </row>
    <row r="50" spans="1:11" x14ac:dyDescent="0.25">
      <c r="A50" t="s">
        <v>41</v>
      </c>
      <c r="B50" t="s">
        <v>42</v>
      </c>
      <c r="C50" s="13">
        <v>46147</v>
      </c>
      <c r="D50" s="14">
        <v>0</v>
      </c>
      <c r="E50" s="15">
        <v>0</v>
      </c>
      <c r="F50" s="16">
        <v>0</v>
      </c>
      <c r="G50" t="s">
        <v>43</v>
      </c>
      <c r="H50" s="17">
        <v>0</v>
      </c>
      <c r="I50" t="s">
        <v>68</v>
      </c>
      <c r="J50" t="s">
        <v>22</v>
      </c>
      <c r="K50" t="s">
        <v>21</v>
      </c>
    </row>
    <row r="51" spans="1:11" x14ac:dyDescent="0.25">
      <c r="A51" t="s">
        <v>45</v>
      </c>
      <c r="B51" t="s">
        <v>46</v>
      </c>
      <c r="C51" s="13">
        <v>46147</v>
      </c>
      <c r="D51" s="14">
        <v>13</v>
      </c>
      <c r="E51" s="15">
        <v>50.1</v>
      </c>
      <c r="F51" s="16">
        <v>115</v>
      </c>
      <c r="G51" t="s">
        <v>47</v>
      </c>
      <c r="H51" s="17">
        <v>0</v>
      </c>
      <c r="I51" t="s">
        <v>44</v>
      </c>
      <c r="J51" t="s">
        <v>24</v>
      </c>
      <c r="K51" t="s">
        <v>21</v>
      </c>
    </row>
    <row r="52" spans="1:11" x14ac:dyDescent="0.25">
      <c r="A52" t="s">
        <v>48</v>
      </c>
      <c r="B52" t="s">
        <v>49</v>
      </c>
      <c r="C52" s="13">
        <v>46147</v>
      </c>
      <c r="D52" s="14">
        <v>0</v>
      </c>
      <c r="E52" s="15">
        <v>0</v>
      </c>
      <c r="F52" s="16">
        <v>0</v>
      </c>
      <c r="G52" t="s">
        <v>43</v>
      </c>
      <c r="H52" s="17">
        <v>0</v>
      </c>
      <c r="I52" t="s">
        <v>68</v>
      </c>
      <c r="J52" t="s">
        <v>26</v>
      </c>
      <c r="K52" t="s">
        <v>21</v>
      </c>
    </row>
    <row r="53" spans="1:11" x14ac:dyDescent="0.25">
      <c r="A53" t="s">
        <v>50</v>
      </c>
      <c r="B53" t="s">
        <v>51</v>
      </c>
      <c r="C53" s="13">
        <v>46147</v>
      </c>
      <c r="D53" s="14">
        <v>13</v>
      </c>
      <c r="E53" s="15">
        <v>46.2</v>
      </c>
      <c r="F53" s="16">
        <v>95</v>
      </c>
      <c r="G53" t="s">
        <v>47</v>
      </c>
      <c r="H53" s="17">
        <v>4.3899999999999997</v>
      </c>
      <c r="I53" t="s">
        <v>44</v>
      </c>
      <c r="J53" t="s">
        <v>28</v>
      </c>
      <c r="K53" t="s">
        <v>21</v>
      </c>
    </row>
    <row r="54" spans="1:11" x14ac:dyDescent="0.25">
      <c r="A54" t="s">
        <v>52</v>
      </c>
      <c r="B54" t="s">
        <v>53</v>
      </c>
      <c r="C54" s="13">
        <v>46147</v>
      </c>
      <c r="D54" s="14">
        <v>6</v>
      </c>
      <c r="E54" s="15">
        <v>29.5</v>
      </c>
      <c r="F54" s="16">
        <v>85</v>
      </c>
      <c r="G54" t="s">
        <v>43</v>
      </c>
      <c r="H54" s="17">
        <v>35.76</v>
      </c>
      <c r="I54" t="s">
        <v>44</v>
      </c>
      <c r="J54" t="s">
        <v>22</v>
      </c>
      <c r="K54" t="s">
        <v>21</v>
      </c>
    </row>
    <row r="55" spans="1:11" x14ac:dyDescent="0.25">
      <c r="A55" t="s">
        <v>54</v>
      </c>
      <c r="B55" t="s">
        <v>55</v>
      </c>
      <c r="C55" s="13">
        <v>46147</v>
      </c>
      <c r="D55" s="14">
        <v>0</v>
      </c>
      <c r="E55" s="15">
        <v>0</v>
      </c>
      <c r="F55" s="16">
        <v>0</v>
      </c>
      <c r="G55" t="s">
        <v>43</v>
      </c>
      <c r="H55" s="17">
        <v>0</v>
      </c>
      <c r="I55" t="s">
        <v>68</v>
      </c>
      <c r="J55" t="s">
        <v>24</v>
      </c>
      <c r="K55" t="s">
        <v>21</v>
      </c>
    </row>
    <row r="56" spans="1:11" x14ac:dyDescent="0.25">
      <c r="A56" t="s">
        <v>56</v>
      </c>
      <c r="B56" t="s">
        <v>57</v>
      </c>
      <c r="C56" s="13">
        <v>46147</v>
      </c>
      <c r="D56" s="14">
        <v>6</v>
      </c>
      <c r="E56" s="15">
        <v>32.5</v>
      </c>
      <c r="F56" s="16">
        <v>85</v>
      </c>
      <c r="G56" t="s">
        <v>43</v>
      </c>
      <c r="H56" s="17">
        <v>0</v>
      </c>
      <c r="I56" t="s">
        <v>44</v>
      </c>
      <c r="J56" t="s">
        <v>26</v>
      </c>
      <c r="K56" t="s">
        <v>21</v>
      </c>
    </row>
    <row r="57" spans="1:11" x14ac:dyDescent="0.25">
      <c r="A57" t="s">
        <v>58</v>
      </c>
      <c r="B57" t="s">
        <v>59</v>
      </c>
      <c r="C57" s="13">
        <v>46147</v>
      </c>
      <c r="D57" s="14">
        <v>7</v>
      </c>
      <c r="E57" s="15">
        <v>33.299999999999997</v>
      </c>
      <c r="F57" s="16">
        <v>90</v>
      </c>
      <c r="G57" t="s">
        <v>43</v>
      </c>
      <c r="H57" s="17">
        <v>0</v>
      </c>
      <c r="I57" t="s">
        <v>44</v>
      </c>
      <c r="J57" t="s">
        <v>28</v>
      </c>
      <c r="K57" t="s">
        <v>21</v>
      </c>
    </row>
    <row r="58" spans="1:11" x14ac:dyDescent="0.25">
      <c r="A58" t="s">
        <v>60</v>
      </c>
      <c r="B58" t="s">
        <v>61</v>
      </c>
      <c r="C58" s="13">
        <v>46147</v>
      </c>
      <c r="D58" s="14">
        <v>0</v>
      </c>
      <c r="E58" s="15">
        <v>0</v>
      </c>
      <c r="F58" s="16">
        <v>0</v>
      </c>
      <c r="G58" t="s">
        <v>43</v>
      </c>
      <c r="H58" s="17">
        <v>0</v>
      </c>
      <c r="I58" t="s">
        <v>68</v>
      </c>
      <c r="J58" t="s">
        <v>22</v>
      </c>
      <c r="K58" t="s">
        <v>21</v>
      </c>
    </row>
    <row r="59" spans="1:11" x14ac:dyDescent="0.25">
      <c r="A59" t="s">
        <v>62</v>
      </c>
      <c r="B59" t="s">
        <v>63</v>
      </c>
      <c r="C59" s="13">
        <v>46147</v>
      </c>
      <c r="D59" s="14">
        <v>15</v>
      </c>
      <c r="E59" s="15">
        <v>68.5</v>
      </c>
      <c r="F59" s="16">
        <v>110</v>
      </c>
      <c r="G59" t="s">
        <v>47</v>
      </c>
      <c r="H59" s="17">
        <v>49.3</v>
      </c>
      <c r="I59" t="s">
        <v>44</v>
      </c>
      <c r="J59" t="s">
        <v>24</v>
      </c>
      <c r="K59" t="s">
        <v>21</v>
      </c>
    </row>
    <row r="60" spans="1:11" x14ac:dyDescent="0.25">
      <c r="A60" t="s">
        <v>64</v>
      </c>
      <c r="B60" t="s">
        <v>65</v>
      </c>
      <c r="C60" s="13">
        <v>46147</v>
      </c>
      <c r="D60" s="14">
        <v>11</v>
      </c>
      <c r="E60" s="15">
        <v>58.8</v>
      </c>
      <c r="F60" s="16">
        <v>90</v>
      </c>
      <c r="G60" t="s">
        <v>47</v>
      </c>
      <c r="H60" s="17">
        <v>0</v>
      </c>
      <c r="I60" t="s">
        <v>44</v>
      </c>
      <c r="J60" t="s">
        <v>26</v>
      </c>
      <c r="K60" t="s">
        <v>21</v>
      </c>
    </row>
    <row r="61" spans="1:11" x14ac:dyDescent="0.25">
      <c r="A61" t="s">
        <v>66</v>
      </c>
      <c r="B61" t="s">
        <v>67</v>
      </c>
      <c r="C61" s="13">
        <v>46147</v>
      </c>
      <c r="D61" s="14">
        <v>10</v>
      </c>
      <c r="E61" s="15">
        <v>41.1</v>
      </c>
      <c r="F61" s="16">
        <v>115</v>
      </c>
      <c r="G61" t="s">
        <v>43</v>
      </c>
      <c r="H61" s="17">
        <v>0</v>
      </c>
      <c r="I61" t="s">
        <v>44</v>
      </c>
      <c r="J61" t="s">
        <v>28</v>
      </c>
      <c r="K61" t="s">
        <v>21</v>
      </c>
    </row>
    <row r="62" spans="1:11" x14ac:dyDescent="0.25">
      <c r="A62" t="s">
        <v>41</v>
      </c>
      <c r="B62" t="s">
        <v>42</v>
      </c>
      <c r="C62" s="13">
        <v>46148</v>
      </c>
      <c r="D62" s="14">
        <v>7</v>
      </c>
      <c r="E62" s="15">
        <v>22.5</v>
      </c>
      <c r="F62" s="16">
        <v>110</v>
      </c>
      <c r="G62" t="s">
        <v>43</v>
      </c>
      <c r="H62" s="17">
        <v>0</v>
      </c>
      <c r="I62" t="s">
        <v>44</v>
      </c>
      <c r="J62" t="s">
        <v>22</v>
      </c>
      <c r="K62" t="s">
        <v>21</v>
      </c>
    </row>
    <row r="63" spans="1:11" x14ac:dyDescent="0.25">
      <c r="A63" t="s">
        <v>45</v>
      </c>
      <c r="B63" t="s">
        <v>46</v>
      </c>
      <c r="C63" s="13">
        <v>46148</v>
      </c>
      <c r="D63" s="14">
        <v>0</v>
      </c>
      <c r="E63" s="15">
        <v>0</v>
      </c>
      <c r="F63" s="16">
        <v>0</v>
      </c>
      <c r="G63" t="s">
        <v>43</v>
      </c>
      <c r="H63" s="17">
        <v>0</v>
      </c>
      <c r="I63" t="s">
        <v>68</v>
      </c>
      <c r="J63" t="s">
        <v>24</v>
      </c>
      <c r="K63" t="s">
        <v>21</v>
      </c>
    </row>
    <row r="64" spans="1:11" x14ac:dyDescent="0.25">
      <c r="A64" t="s">
        <v>48</v>
      </c>
      <c r="B64" t="s">
        <v>49</v>
      </c>
      <c r="C64" s="13">
        <v>46148</v>
      </c>
      <c r="D64" s="14">
        <v>9</v>
      </c>
      <c r="E64" s="15">
        <v>39.299999999999997</v>
      </c>
      <c r="F64" s="16">
        <v>90</v>
      </c>
      <c r="G64" t="s">
        <v>43</v>
      </c>
      <c r="H64" s="17">
        <v>0</v>
      </c>
      <c r="I64" t="s">
        <v>44</v>
      </c>
      <c r="J64" t="s">
        <v>26</v>
      </c>
      <c r="K64" t="s">
        <v>21</v>
      </c>
    </row>
    <row r="65" spans="1:11" x14ac:dyDescent="0.25">
      <c r="A65" t="s">
        <v>50</v>
      </c>
      <c r="B65" t="s">
        <v>51</v>
      </c>
      <c r="C65" s="13">
        <v>46148</v>
      </c>
      <c r="D65" s="14">
        <v>0</v>
      </c>
      <c r="E65" s="15">
        <v>0</v>
      </c>
      <c r="F65" s="16">
        <v>0</v>
      </c>
      <c r="G65" t="s">
        <v>43</v>
      </c>
      <c r="H65" s="17">
        <v>0</v>
      </c>
      <c r="I65" t="s">
        <v>68</v>
      </c>
      <c r="J65" t="s">
        <v>28</v>
      </c>
      <c r="K65" t="s">
        <v>21</v>
      </c>
    </row>
    <row r="66" spans="1:11" x14ac:dyDescent="0.25">
      <c r="A66" t="s">
        <v>52</v>
      </c>
      <c r="B66" t="s">
        <v>53</v>
      </c>
      <c r="C66" s="13">
        <v>46148</v>
      </c>
      <c r="D66" s="14">
        <v>11</v>
      </c>
      <c r="E66" s="15">
        <v>42.4</v>
      </c>
      <c r="F66" s="16">
        <v>100</v>
      </c>
      <c r="G66" t="s">
        <v>47</v>
      </c>
      <c r="H66" s="17">
        <v>0</v>
      </c>
      <c r="I66" t="s">
        <v>44</v>
      </c>
      <c r="J66" t="s">
        <v>22</v>
      </c>
      <c r="K66" t="s">
        <v>21</v>
      </c>
    </row>
    <row r="67" spans="1:11" x14ac:dyDescent="0.25">
      <c r="A67" t="s">
        <v>54</v>
      </c>
      <c r="B67" t="s">
        <v>55</v>
      </c>
      <c r="C67" s="13">
        <v>46148</v>
      </c>
      <c r="D67" s="14">
        <v>15</v>
      </c>
      <c r="E67" s="15">
        <v>81.900000000000006</v>
      </c>
      <c r="F67" s="16">
        <v>115</v>
      </c>
      <c r="G67" t="s">
        <v>47</v>
      </c>
      <c r="H67" s="17">
        <v>0</v>
      </c>
      <c r="I67" t="s">
        <v>44</v>
      </c>
      <c r="J67" t="s">
        <v>24</v>
      </c>
      <c r="K67" t="s">
        <v>21</v>
      </c>
    </row>
    <row r="68" spans="1:11" x14ac:dyDescent="0.25">
      <c r="A68" t="s">
        <v>56</v>
      </c>
      <c r="B68" t="s">
        <v>57</v>
      </c>
      <c r="C68" s="13">
        <v>46148</v>
      </c>
      <c r="D68" s="14">
        <v>14</v>
      </c>
      <c r="E68" s="15">
        <v>54.4</v>
      </c>
      <c r="F68" s="16">
        <v>115</v>
      </c>
      <c r="G68" t="s">
        <v>47</v>
      </c>
      <c r="H68" s="17">
        <v>65.86</v>
      </c>
      <c r="I68" t="s">
        <v>44</v>
      </c>
      <c r="J68" t="s">
        <v>26</v>
      </c>
      <c r="K68" t="s">
        <v>21</v>
      </c>
    </row>
    <row r="69" spans="1:11" x14ac:dyDescent="0.25">
      <c r="A69" t="s">
        <v>58</v>
      </c>
      <c r="B69" t="s">
        <v>59</v>
      </c>
      <c r="C69" s="13">
        <v>46148</v>
      </c>
      <c r="D69" s="14">
        <v>7</v>
      </c>
      <c r="E69" s="15">
        <v>34.4</v>
      </c>
      <c r="F69" s="16">
        <v>90</v>
      </c>
      <c r="G69" t="s">
        <v>43</v>
      </c>
      <c r="H69" s="17">
        <v>0</v>
      </c>
      <c r="I69" t="s">
        <v>44</v>
      </c>
      <c r="J69" t="s">
        <v>28</v>
      </c>
      <c r="K69" t="s">
        <v>21</v>
      </c>
    </row>
    <row r="70" spans="1:11" x14ac:dyDescent="0.25">
      <c r="A70" t="s">
        <v>60</v>
      </c>
      <c r="B70" t="s">
        <v>61</v>
      </c>
      <c r="C70" s="13">
        <v>46148</v>
      </c>
      <c r="D70" s="14">
        <v>11</v>
      </c>
      <c r="E70" s="15">
        <v>40.4</v>
      </c>
      <c r="F70" s="16">
        <v>115</v>
      </c>
      <c r="G70" t="s">
        <v>47</v>
      </c>
      <c r="H70" s="17">
        <v>0</v>
      </c>
      <c r="I70" t="s">
        <v>44</v>
      </c>
      <c r="J70" t="s">
        <v>22</v>
      </c>
      <c r="K70" t="s">
        <v>21</v>
      </c>
    </row>
    <row r="71" spans="1:11" x14ac:dyDescent="0.25">
      <c r="A71" t="s">
        <v>62</v>
      </c>
      <c r="B71" t="s">
        <v>63</v>
      </c>
      <c r="C71" s="13">
        <v>46148</v>
      </c>
      <c r="D71" s="14">
        <v>10</v>
      </c>
      <c r="E71" s="15">
        <v>52.8</v>
      </c>
      <c r="F71" s="16">
        <v>85</v>
      </c>
      <c r="G71" t="s">
        <v>43</v>
      </c>
      <c r="H71" s="17">
        <v>31.77</v>
      </c>
      <c r="I71" t="s">
        <v>44</v>
      </c>
      <c r="J71" t="s">
        <v>24</v>
      </c>
      <c r="K71" t="s">
        <v>21</v>
      </c>
    </row>
    <row r="72" spans="1:11" x14ac:dyDescent="0.25">
      <c r="A72" t="s">
        <v>64</v>
      </c>
      <c r="B72" t="s">
        <v>65</v>
      </c>
      <c r="C72" s="13">
        <v>46148</v>
      </c>
      <c r="D72" s="14">
        <v>6</v>
      </c>
      <c r="E72" s="15">
        <v>23.8</v>
      </c>
      <c r="F72" s="16">
        <v>90</v>
      </c>
      <c r="G72" t="s">
        <v>43</v>
      </c>
      <c r="H72" s="17">
        <v>0</v>
      </c>
      <c r="I72" t="s">
        <v>44</v>
      </c>
      <c r="J72" t="s">
        <v>26</v>
      </c>
      <c r="K72" t="s">
        <v>21</v>
      </c>
    </row>
    <row r="73" spans="1:11" x14ac:dyDescent="0.25">
      <c r="A73" t="s">
        <v>66</v>
      </c>
      <c r="B73" t="s">
        <v>67</v>
      </c>
      <c r="C73" s="13">
        <v>46148</v>
      </c>
      <c r="D73" s="14">
        <v>13</v>
      </c>
      <c r="E73" s="15">
        <v>58.1</v>
      </c>
      <c r="F73" s="16">
        <v>100</v>
      </c>
      <c r="G73" t="s">
        <v>47</v>
      </c>
      <c r="H73" s="17">
        <v>0</v>
      </c>
      <c r="I73" t="s">
        <v>44</v>
      </c>
      <c r="J73" t="s">
        <v>28</v>
      </c>
      <c r="K73" t="s">
        <v>21</v>
      </c>
    </row>
    <row r="74" spans="1:11" x14ac:dyDescent="0.25">
      <c r="A74" t="s">
        <v>41</v>
      </c>
      <c r="B74" t="s">
        <v>42</v>
      </c>
      <c r="C74" s="13">
        <v>46150</v>
      </c>
      <c r="D74" s="14">
        <v>8</v>
      </c>
      <c r="E74" s="15">
        <v>35.6</v>
      </c>
      <c r="F74" s="16">
        <v>95</v>
      </c>
      <c r="G74" t="s">
        <v>43</v>
      </c>
      <c r="H74" s="17">
        <v>0</v>
      </c>
      <c r="I74" t="s">
        <v>44</v>
      </c>
      <c r="J74" t="s">
        <v>22</v>
      </c>
      <c r="K74" t="s">
        <v>23</v>
      </c>
    </row>
    <row r="75" spans="1:11" x14ac:dyDescent="0.25">
      <c r="A75" t="s">
        <v>45</v>
      </c>
      <c r="B75" t="s">
        <v>46</v>
      </c>
      <c r="C75" s="13">
        <v>46150</v>
      </c>
      <c r="D75" s="14">
        <v>8</v>
      </c>
      <c r="E75" s="15">
        <v>26.4</v>
      </c>
      <c r="F75" s="16">
        <v>95</v>
      </c>
      <c r="G75" t="s">
        <v>43</v>
      </c>
      <c r="H75" s="17">
        <v>0</v>
      </c>
      <c r="I75" t="s">
        <v>44</v>
      </c>
      <c r="J75" t="s">
        <v>24</v>
      </c>
      <c r="K75" t="s">
        <v>23</v>
      </c>
    </row>
    <row r="76" spans="1:11" x14ac:dyDescent="0.25">
      <c r="A76" t="s">
        <v>48</v>
      </c>
      <c r="B76" t="s">
        <v>49</v>
      </c>
      <c r="C76" s="13">
        <v>46150</v>
      </c>
      <c r="D76" s="14">
        <v>6</v>
      </c>
      <c r="E76" s="15">
        <v>31.6</v>
      </c>
      <c r="F76" s="16">
        <v>90</v>
      </c>
      <c r="G76" t="s">
        <v>43</v>
      </c>
      <c r="H76" s="17">
        <v>0</v>
      </c>
      <c r="I76" t="s">
        <v>44</v>
      </c>
      <c r="J76" t="s">
        <v>26</v>
      </c>
      <c r="K76" t="s">
        <v>23</v>
      </c>
    </row>
    <row r="77" spans="1:11" x14ac:dyDescent="0.25">
      <c r="A77" t="s">
        <v>50</v>
      </c>
      <c r="B77" t="s">
        <v>51</v>
      </c>
      <c r="C77" s="13">
        <v>46150</v>
      </c>
      <c r="D77" s="14">
        <v>11</v>
      </c>
      <c r="E77" s="15">
        <v>54.9</v>
      </c>
      <c r="F77" s="16">
        <v>100</v>
      </c>
      <c r="G77" t="s">
        <v>47</v>
      </c>
      <c r="H77" s="17">
        <v>0</v>
      </c>
      <c r="I77" t="s">
        <v>44</v>
      </c>
      <c r="J77" t="s">
        <v>28</v>
      </c>
      <c r="K77" t="s">
        <v>23</v>
      </c>
    </row>
    <row r="78" spans="1:11" x14ac:dyDescent="0.25">
      <c r="A78" t="s">
        <v>52</v>
      </c>
      <c r="B78" t="s">
        <v>53</v>
      </c>
      <c r="C78" s="13">
        <v>46150</v>
      </c>
      <c r="D78" s="14">
        <v>9</v>
      </c>
      <c r="E78" s="15">
        <v>46.7</v>
      </c>
      <c r="F78" s="16">
        <v>90</v>
      </c>
      <c r="G78" t="s">
        <v>43</v>
      </c>
      <c r="H78" s="17">
        <v>0</v>
      </c>
      <c r="I78" t="s">
        <v>44</v>
      </c>
      <c r="J78" t="s">
        <v>22</v>
      </c>
      <c r="K78" t="s">
        <v>23</v>
      </c>
    </row>
    <row r="79" spans="1:11" x14ac:dyDescent="0.25">
      <c r="A79" t="s">
        <v>54</v>
      </c>
      <c r="B79" t="s">
        <v>55</v>
      </c>
      <c r="C79" s="13">
        <v>46150</v>
      </c>
      <c r="D79" s="14">
        <v>11</v>
      </c>
      <c r="E79" s="15">
        <v>55</v>
      </c>
      <c r="F79" s="16">
        <v>100</v>
      </c>
      <c r="G79" t="s">
        <v>47</v>
      </c>
      <c r="H79" s="17">
        <v>0</v>
      </c>
      <c r="I79" t="s">
        <v>44</v>
      </c>
      <c r="J79" t="s">
        <v>24</v>
      </c>
      <c r="K79" t="s">
        <v>23</v>
      </c>
    </row>
    <row r="80" spans="1:11" x14ac:dyDescent="0.25">
      <c r="A80" t="s">
        <v>56</v>
      </c>
      <c r="B80" t="s">
        <v>57</v>
      </c>
      <c r="C80" s="13">
        <v>46150</v>
      </c>
      <c r="D80" s="14">
        <v>9</v>
      </c>
      <c r="E80" s="15">
        <v>34.299999999999997</v>
      </c>
      <c r="F80" s="16">
        <v>115</v>
      </c>
      <c r="G80" t="s">
        <v>43</v>
      </c>
      <c r="H80" s="17">
        <v>65.41</v>
      </c>
      <c r="I80" t="s">
        <v>44</v>
      </c>
      <c r="J80" t="s">
        <v>26</v>
      </c>
      <c r="K80" t="s">
        <v>23</v>
      </c>
    </row>
    <row r="81" spans="1:11" x14ac:dyDescent="0.25">
      <c r="A81" t="s">
        <v>58</v>
      </c>
      <c r="B81" t="s">
        <v>59</v>
      </c>
      <c r="C81" s="13">
        <v>46150</v>
      </c>
      <c r="D81" s="14">
        <v>9</v>
      </c>
      <c r="E81" s="15">
        <v>32.9</v>
      </c>
      <c r="F81" s="16">
        <v>100</v>
      </c>
      <c r="G81" t="s">
        <v>43</v>
      </c>
      <c r="H81" s="17">
        <v>0</v>
      </c>
      <c r="I81" t="s">
        <v>44</v>
      </c>
      <c r="J81" t="s">
        <v>28</v>
      </c>
      <c r="K81" t="s">
        <v>23</v>
      </c>
    </row>
    <row r="82" spans="1:11" x14ac:dyDescent="0.25">
      <c r="A82" t="s">
        <v>60</v>
      </c>
      <c r="B82" t="s">
        <v>61</v>
      </c>
      <c r="C82" s="13">
        <v>46150</v>
      </c>
      <c r="D82" s="14">
        <v>9</v>
      </c>
      <c r="E82" s="15">
        <v>33.4</v>
      </c>
      <c r="F82" s="16">
        <v>115</v>
      </c>
      <c r="G82" t="s">
        <v>43</v>
      </c>
      <c r="H82" s="17">
        <v>24.62</v>
      </c>
      <c r="I82" t="s">
        <v>44</v>
      </c>
      <c r="J82" t="s">
        <v>22</v>
      </c>
      <c r="K82" t="s">
        <v>23</v>
      </c>
    </row>
    <row r="83" spans="1:11" x14ac:dyDescent="0.25">
      <c r="A83" t="s">
        <v>62</v>
      </c>
      <c r="B83" t="s">
        <v>63</v>
      </c>
      <c r="C83" s="13">
        <v>46150</v>
      </c>
      <c r="D83" s="14">
        <v>10</v>
      </c>
      <c r="E83" s="15">
        <v>40.1</v>
      </c>
      <c r="F83" s="16">
        <v>110</v>
      </c>
      <c r="G83" t="s">
        <v>43</v>
      </c>
      <c r="H83" s="17">
        <v>0</v>
      </c>
      <c r="I83" t="s">
        <v>44</v>
      </c>
      <c r="J83" t="s">
        <v>24</v>
      </c>
      <c r="K83" t="s">
        <v>23</v>
      </c>
    </row>
    <row r="84" spans="1:11" x14ac:dyDescent="0.25">
      <c r="A84" t="s">
        <v>64</v>
      </c>
      <c r="B84" t="s">
        <v>65</v>
      </c>
      <c r="C84" s="13">
        <v>46150</v>
      </c>
      <c r="D84" s="14">
        <v>0</v>
      </c>
      <c r="E84" s="15">
        <v>0</v>
      </c>
      <c r="F84" s="16">
        <v>0</v>
      </c>
      <c r="G84" t="s">
        <v>43</v>
      </c>
      <c r="H84" s="17">
        <v>0</v>
      </c>
      <c r="I84" t="s">
        <v>68</v>
      </c>
      <c r="J84" t="s">
        <v>26</v>
      </c>
      <c r="K84" t="s">
        <v>23</v>
      </c>
    </row>
    <row r="85" spans="1:11" x14ac:dyDescent="0.25">
      <c r="A85" t="s">
        <v>66</v>
      </c>
      <c r="B85" t="s">
        <v>67</v>
      </c>
      <c r="C85" s="13">
        <v>46150</v>
      </c>
      <c r="D85" s="14">
        <v>6</v>
      </c>
      <c r="E85" s="15">
        <v>20.8</v>
      </c>
      <c r="F85" s="16">
        <v>95</v>
      </c>
      <c r="G85" t="s">
        <v>43</v>
      </c>
      <c r="H85" s="17">
        <v>72.19</v>
      </c>
      <c r="I85" t="s">
        <v>44</v>
      </c>
      <c r="J85" t="s">
        <v>28</v>
      </c>
      <c r="K85" t="s">
        <v>23</v>
      </c>
    </row>
    <row r="86" spans="1:11" x14ac:dyDescent="0.25">
      <c r="A86" t="s">
        <v>41</v>
      </c>
      <c r="B86" t="s">
        <v>42</v>
      </c>
      <c r="C86" s="13">
        <v>46151</v>
      </c>
      <c r="D86" s="14">
        <v>7</v>
      </c>
      <c r="E86" s="15">
        <v>32</v>
      </c>
      <c r="F86" s="16">
        <v>95</v>
      </c>
      <c r="G86" t="s">
        <v>43</v>
      </c>
      <c r="H86" s="17">
        <v>0</v>
      </c>
      <c r="I86" t="s">
        <v>44</v>
      </c>
      <c r="J86" t="s">
        <v>22</v>
      </c>
      <c r="K86" t="s">
        <v>23</v>
      </c>
    </row>
    <row r="87" spans="1:11" x14ac:dyDescent="0.25">
      <c r="A87" t="s">
        <v>45</v>
      </c>
      <c r="B87" t="s">
        <v>46</v>
      </c>
      <c r="C87" s="13">
        <v>46151</v>
      </c>
      <c r="D87" s="14">
        <v>15</v>
      </c>
      <c r="E87" s="15">
        <v>82</v>
      </c>
      <c r="F87" s="16">
        <v>85</v>
      </c>
      <c r="G87" t="s">
        <v>47</v>
      </c>
      <c r="H87" s="17">
        <v>0</v>
      </c>
      <c r="I87" t="s">
        <v>44</v>
      </c>
      <c r="J87" t="s">
        <v>24</v>
      </c>
      <c r="K87" t="s">
        <v>23</v>
      </c>
    </row>
    <row r="88" spans="1:11" x14ac:dyDescent="0.25">
      <c r="A88" t="s">
        <v>48</v>
      </c>
      <c r="B88" t="s">
        <v>49</v>
      </c>
      <c r="C88" s="13">
        <v>46151</v>
      </c>
      <c r="D88" s="14">
        <v>10</v>
      </c>
      <c r="E88" s="15">
        <v>33</v>
      </c>
      <c r="F88" s="16">
        <v>100</v>
      </c>
      <c r="G88" t="s">
        <v>43</v>
      </c>
      <c r="H88" s="17">
        <v>69.42</v>
      </c>
      <c r="I88" t="s">
        <v>44</v>
      </c>
      <c r="J88" t="s">
        <v>26</v>
      </c>
      <c r="K88" t="s">
        <v>23</v>
      </c>
    </row>
    <row r="89" spans="1:11" x14ac:dyDescent="0.25">
      <c r="A89" t="s">
        <v>50</v>
      </c>
      <c r="B89" t="s">
        <v>51</v>
      </c>
      <c r="C89" s="13">
        <v>46151</v>
      </c>
      <c r="D89" s="14">
        <v>16</v>
      </c>
      <c r="E89" s="15">
        <v>58.5</v>
      </c>
      <c r="F89" s="16">
        <v>100</v>
      </c>
      <c r="G89" t="s">
        <v>47</v>
      </c>
      <c r="H89" s="17">
        <v>49.82</v>
      </c>
      <c r="I89" t="s">
        <v>44</v>
      </c>
      <c r="J89" t="s">
        <v>28</v>
      </c>
      <c r="K89" t="s">
        <v>23</v>
      </c>
    </row>
    <row r="90" spans="1:11" x14ac:dyDescent="0.25">
      <c r="A90" t="s">
        <v>52</v>
      </c>
      <c r="B90" t="s">
        <v>53</v>
      </c>
      <c r="C90" s="13">
        <v>46151</v>
      </c>
      <c r="D90" s="14">
        <v>11</v>
      </c>
      <c r="E90" s="15">
        <v>52</v>
      </c>
      <c r="F90" s="16">
        <v>85</v>
      </c>
      <c r="G90" t="s">
        <v>47</v>
      </c>
      <c r="H90" s="17">
        <v>0</v>
      </c>
      <c r="I90" t="s">
        <v>44</v>
      </c>
      <c r="J90" t="s">
        <v>22</v>
      </c>
      <c r="K90" t="s">
        <v>23</v>
      </c>
    </row>
    <row r="91" spans="1:11" x14ac:dyDescent="0.25">
      <c r="A91" t="s">
        <v>54</v>
      </c>
      <c r="B91" t="s">
        <v>55</v>
      </c>
      <c r="C91" s="13">
        <v>46151</v>
      </c>
      <c r="D91" s="14">
        <v>10</v>
      </c>
      <c r="E91" s="15">
        <v>47.3</v>
      </c>
      <c r="F91" s="16">
        <v>95</v>
      </c>
      <c r="G91" t="s">
        <v>43</v>
      </c>
      <c r="H91" s="17">
        <v>0</v>
      </c>
      <c r="I91" t="s">
        <v>44</v>
      </c>
      <c r="J91" t="s">
        <v>24</v>
      </c>
      <c r="K91" t="s">
        <v>23</v>
      </c>
    </row>
    <row r="92" spans="1:11" x14ac:dyDescent="0.25">
      <c r="A92" t="s">
        <v>56</v>
      </c>
      <c r="B92" t="s">
        <v>57</v>
      </c>
      <c r="C92" s="13">
        <v>46151</v>
      </c>
      <c r="D92" s="14">
        <v>8</v>
      </c>
      <c r="E92" s="15">
        <v>29.1</v>
      </c>
      <c r="F92" s="16">
        <v>115</v>
      </c>
      <c r="G92" t="s">
        <v>43</v>
      </c>
      <c r="H92" s="17">
        <v>0</v>
      </c>
      <c r="I92" t="s">
        <v>44</v>
      </c>
      <c r="J92" t="s">
        <v>26</v>
      </c>
      <c r="K92" t="s">
        <v>23</v>
      </c>
    </row>
    <row r="93" spans="1:11" x14ac:dyDescent="0.25">
      <c r="A93" t="s">
        <v>58</v>
      </c>
      <c r="B93" t="s">
        <v>59</v>
      </c>
      <c r="C93" s="13">
        <v>46151</v>
      </c>
      <c r="D93" s="14">
        <v>8</v>
      </c>
      <c r="E93" s="15">
        <v>36.9</v>
      </c>
      <c r="F93" s="16">
        <v>95</v>
      </c>
      <c r="G93" t="s">
        <v>43</v>
      </c>
      <c r="H93" s="17">
        <v>0</v>
      </c>
      <c r="I93" t="s">
        <v>44</v>
      </c>
      <c r="J93" t="s">
        <v>28</v>
      </c>
      <c r="K93" t="s">
        <v>23</v>
      </c>
    </row>
    <row r="94" spans="1:11" x14ac:dyDescent="0.25">
      <c r="A94" t="s">
        <v>60</v>
      </c>
      <c r="B94" t="s">
        <v>61</v>
      </c>
      <c r="C94" s="13">
        <v>46151</v>
      </c>
      <c r="D94" s="14">
        <v>10</v>
      </c>
      <c r="E94" s="15">
        <v>38.6</v>
      </c>
      <c r="F94" s="16">
        <v>100</v>
      </c>
      <c r="G94" t="s">
        <v>43</v>
      </c>
      <c r="H94" s="17">
        <v>0</v>
      </c>
      <c r="I94" t="s">
        <v>44</v>
      </c>
      <c r="J94" t="s">
        <v>22</v>
      </c>
      <c r="K94" t="s">
        <v>23</v>
      </c>
    </row>
    <row r="95" spans="1:11" x14ac:dyDescent="0.25">
      <c r="A95" t="s">
        <v>62</v>
      </c>
      <c r="B95" t="s">
        <v>63</v>
      </c>
      <c r="C95" s="13">
        <v>46151</v>
      </c>
      <c r="D95" s="14">
        <v>11</v>
      </c>
      <c r="E95" s="15">
        <v>47</v>
      </c>
      <c r="F95" s="16">
        <v>100</v>
      </c>
      <c r="G95" t="s">
        <v>47</v>
      </c>
      <c r="H95" s="17">
        <v>0</v>
      </c>
      <c r="I95" t="s">
        <v>44</v>
      </c>
      <c r="J95" t="s">
        <v>24</v>
      </c>
      <c r="K95" t="s">
        <v>23</v>
      </c>
    </row>
    <row r="96" spans="1:11" x14ac:dyDescent="0.25">
      <c r="A96" t="s">
        <v>64</v>
      </c>
      <c r="B96" t="s">
        <v>65</v>
      </c>
      <c r="C96" s="13">
        <v>46151</v>
      </c>
      <c r="D96" s="14">
        <v>8</v>
      </c>
      <c r="E96" s="15">
        <v>37.700000000000003</v>
      </c>
      <c r="F96" s="16">
        <v>95</v>
      </c>
      <c r="G96" t="s">
        <v>43</v>
      </c>
      <c r="H96" s="17">
        <v>0</v>
      </c>
      <c r="I96" t="s">
        <v>44</v>
      </c>
      <c r="J96" t="s">
        <v>26</v>
      </c>
      <c r="K96" t="s">
        <v>23</v>
      </c>
    </row>
    <row r="97" spans="1:11" x14ac:dyDescent="0.25">
      <c r="A97" t="s">
        <v>66</v>
      </c>
      <c r="B97" t="s">
        <v>67</v>
      </c>
      <c r="C97" s="13">
        <v>46151</v>
      </c>
      <c r="D97" s="14">
        <v>11</v>
      </c>
      <c r="E97" s="15">
        <v>37.6</v>
      </c>
      <c r="F97" s="16">
        <v>90</v>
      </c>
      <c r="G97" t="s">
        <v>47</v>
      </c>
      <c r="H97" s="17">
        <v>0</v>
      </c>
      <c r="I97" t="s">
        <v>44</v>
      </c>
      <c r="J97" t="s">
        <v>28</v>
      </c>
      <c r="K97" t="s">
        <v>23</v>
      </c>
    </row>
    <row r="98" spans="1:11" x14ac:dyDescent="0.25">
      <c r="A98" t="s">
        <v>41</v>
      </c>
      <c r="B98" t="s">
        <v>42</v>
      </c>
      <c r="C98" s="13">
        <v>46152</v>
      </c>
      <c r="D98" s="14">
        <v>9</v>
      </c>
      <c r="E98" s="15">
        <v>31.9</v>
      </c>
      <c r="F98" s="16">
        <v>85</v>
      </c>
      <c r="G98" t="s">
        <v>43</v>
      </c>
      <c r="H98" s="17">
        <v>35.64</v>
      </c>
      <c r="I98" t="s">
        <v>44</v>
      </c>
      <c r="J98" t="s">
        <v>22</v>
      </c>
      <c r="K98" t="s">
        <v>23</v>
      </c>
    </row>
    <row r="99" spans="1:11" x14ac:dyDescent="0.25">
      <c r="A99" t="s">
        <v>45</v>
      </c>
      <c r="B99" t="s">
        <v>46</v>
      </c>
      <c r="C99" s="13">
        <v>46152</v>
      </c>
      <c r="D99" s="14">
        <v>7</v>
      </c>
      <c r="E99" s="15">
        <v>29.7</v>
      </c>
      <c r="F99" s="16">
        <v>115</v>
      </c>
      <c r="G99" t="s">
        <v>43</v>
      </c>
      <c r="H99" s="17">
        <v>0</v>
      </c>
      <c r="I99" t="s">
        <v>44</v>
      </c>
      <c r="J99" t="s">
        <v>24</v>
      </c>
      <c r="K99" t="s">
        <v>23</v>
      </c>
    </row>
    <row r="100" spans="1:11" x14ac:dyDescent="0.25">
      <c r="A100" t="s">
        <v>48</v>
      </c>
      <c r="B100" t="s">
        <v>49</v>
      </c>
      <c r="C100" s="13">
        <v>46152</v>
      </c>
      <c r="D100" s="14">
        <v>12</v>
      </c>
      <c r="E100" s="15">
        <v>52</v>
      </c>
      <c r="F100" s="16">
        <v>90</v>
      </c>
      <c r="G100" t="s">
        <v>47</v>
      </c>
      <c r="H100" s="17">
        <v>51.57</v>
      </c>
      <c r="I100" t="s">
        <v>44</v>
      </c>
      <c r="J100" t="s">
        <v>26</v>
      </c>
      <c r="K100" t="s">
        <v>23</v>
      </c>
    </row>
    <row r="101" spans="1:11" x14ac:dyDescent="0.25">
      <c r="A101" t="s">
        <v>50</v>
      </c>
      <c r="B101" t="s">
        <v>51</v>
      </c>
      <c r="C101" s="13">
        <v>46152</v>
      </c>
      <c r="D101" s="14">
        <v>0</v>
      </c>
      <c r="E101" s="15">
        <v>0</v>
      </c>
      <c r="F101" s="16">
        <v>0</v>
      </c>
      <c r="G101" t="s">
        <v>43</v>
      </c>
      <c r="H101" s="17">
        <v>0</v>
      </c>
      <c r="I101" t="s">
        <v>68</v>
      </c>
      <c r="J101" t="s">
        <v>28</v>
      </c>
      <c r="K101" t="s">
        <v>23</v>
      </c>
    </row>
    <row r="102" spans="1:11" x14ac:dyDescent="0.25">
      <c r="A102" t="s">
        <v>52</v>
      </c>
      <c r="B102" t="s">
        <v>53</v>
      </c>
      <c r="C102" s="13">
        <v>46152</v>
      </c>
      <c r="D102" s="14">
        <v>7</v>
      </c>
      <c r="E102" s="15">
        <v>34.9</v>
      </c>
      <c r="F102" s="16">
        <v>90</v>
      </c>
      <c r="G102" t="s">
        <v>43</v>
      </c>
      <c r="H102" s="17">
        <v>71.849999999999994</v>
      </c>
      <c r="I102" t="s">
        <v>44</v>
      </c>
      <c r="J102" t="s">
        <v>22</v>
      </c>
      <c r="K102" t="s">
        <v>23</v>
      </c>
    </row>
    <row r="103" spans="1:11" x14ac:dyDescent="0.25">
      <c r="A103" t="s">
        <v>54</v>
      </c>
      <c r="B103" t="s">
        <v>55</v>
      </c>
      <c r="C103" s="13">
        <v>46152</v>
      </c>
      <c r="D103" s="14">
        <v>6</v>
      </c>
      <c r="E103" s="15">
        <v>26.9</v>
      </c>
      <c r="F103" s="16">
        <v>85</v>
      </c>
      <c r="G103" t="s">
        <v>43</v>
      </c>
      <c r="H103" s="17">
        <v>0</v>
      </c>
      <c r="I103" t="s">
        <v>44</v>
      </c>
      <c r="J103" t="s">
        <v>24</v>
      </c>
      <c r="K103" t="s">
        <v>23</v>
      </c>
    </row>
    <row r="104" spans="1:11" x14ac:dyDescent="0.25">
      <c r="A104" t="s">
        <v>56</v>
      </c>
      <c r="B104" t="s">
        <v>57</v>
      </c>
      <c r="C104" s="13">
        <v>46152</v>
      </c>
      <c r="D104" s="14">
        <v>16</v>
      </c>
      <c r="E104" s="15">
        <v>70.7</v>
      </c>
      <c r="F104" s="16">
        <v>110</v>
      </c>
      <c r="G104" t="s">
        <v>47</v>
      </c>
      <c r="H104" s="17">
        <v>0</v>
      </c>
      <c r="I104" t="s">
        <v>44</v>
      </c>
      <c r="J104" t="s">
        <v>26</v>
      </c>
      <c r="K104" t="s">
        <v>23</v>
      </c>
    </row>
    <row r="105" spans="1:11" x14ac:dyDescent="0.25">
      <c r="A105" t="s">
        <v>58</v>
      </c>
      <c r="B105" t="s">
        <v>59</v>
      </c>
      <c r="C105" s="13">
        <v>46152</v>
      </c>
      <c r="D105" s="14">
        <v>0</v>
      </c>
      <c r="E105" s="15">
        <v>0</v>
      </c>
      <c r="F105" s="16">
        <v>0</v>
      </c>
      <c r="G105" t="s">
        <v>43</v>
      </c>
      <c r="H105" s="17">
        <v>0</v>
      </c>
      <c r="I105" t="s">
        <v>68</v>
      </c>
      <c r="J105" t="s">
        <v>28</v>
      </c>
      <c r="K105" t="s">
        <v>23</v>
      </c>
    </row>
    <row r="106" spans="1:11" x14ac:dyDescent="0.25">
      <c r="A106" t="s">
        <v>60</v>
      </c>
      <c r="B106" t="s">
        <v>61</v>
      </c>
      <c r="C106" s="13">
        <v>46152</v>
      </c>
      <c r="D106" s="14">
        <v>0</v>
      </c>
      <c r="E106" s="15">
        <v>0</v>
      </c>
      <c r="F106" s="16">
        <v>0</v>
      </c>
      <c r="G106" t="s">
        <v>43</v>
      </c>
      <c r="H106" s="17">
        <v>0</v>
      </c>
      <c r="I106" t="s">
        <v>68</v>
      </c>
      <c r="J106" t="s">
        <v>22</v>
      </c>
      <c r="K106" t="s">
        <v>23</v>
      </c>
    </row>
    <row r="107" spans="1:11" x14ac:dyDescent="0.25">
      <c r="A107" t="s">
        <v>62</v>
      </c>
      <c r="B107" t="s">
        <v>63</v>
      </c>
      <c r="C107" s="13">
        <v>46152</v>
      </c>
      <c r="D107" s="14">
        <v>14</v>
      </c>
      <c r="E107" s="15">
        <v>58.5</v>
      </c>
      <c r="F107" s="16">
        <v>110</v>
      </c>
      <c r="G107" t="s">
        <v>47</v>
      </c>
      <c r="H107" s="17">
        <v>0</v>
      </c>
      <c r="I107" t="s">
        <v>44</v>
      </c>
      <c r="J107" t="s">
        <v>24</v>
      </c>
      <c r="K107" t="s">
        <v>23</v>
      </c>
    </row>
    <row r="108" spans="1:11" x14ac:dyDescent="0.25">
      <c r="A108" t="s">
        <v>64</v>
      </c>
      <c r="B108" t="s">
        <v>65</v>
      </c>
      <c r="C108" s="13">
        <v>46152</v>
      </c>
      <c r="D108" s="14">
        <v>13</v>
      </c>
      <c r="E108" s="15">
        <v>55.1</v>
      </c>
      <c r="F108" s="16">
        <v>90</v>
      </c>
      <c r="G108" t="s">
        <v>47</v>
      </c>
      <c r="H108" s="17">
        <v>0</v>
      </c>
      <c r="I108" t="s">
        <v>44</v>
      </c>
      <c r="J108" t="s">
        <v>26</v>
      </c>
      <c r="K108" t="s">
        <v>23</v>
      </c>
    </row>
    <row r="109" spans="1:11" x14ac:dyDescent="0.25">
      <c r="A109" t="s">
        <v>66</v>
      </c>
      <c r="B109" t="s">
        <v>67</v>
      </c>
      <c r="C109" s="13">
        <v>46152</v>
      </c>
      <c r="D109" s="14">
        <v>14</v>
      </c>
      <c r="E109" s="15">
        <v>60.4</v>
      </c>
      <c r="F109" s="16">
        <v>90</v>
      </c>
      <c r="G109" t="s">
        <v>47</v>
      </c>
      <c r="H109" s="17">
        <v>0</v>
      </c>
      <c r="I109" t="s">
        <v>44</v>
      </c>
      <c r="J109" t="s">
        <v>28</v>
      </c>
      <c r="K109" t="s">
        <v>23</v>
      </c>
    </row>
    <row r="110" spans="1:11" x14ac:dyDescent="0.25">
      <c r="A110" t="s">
        <v>41</v>
      </c>
      <c r="B110" t="s">
        <v>42</v>
      </c>
      <c r="C110" s="13">
        <v>46153</v>
      </c>
      <c r="D110" s="14">
        <v>10</v>
      </c>
      <c r="E110" s="15">
        <v>37.4</v>
      </c>
      <c r="F110" s="16">
        <v>95</v>
      </c>
      <c r="G110" t="s">
        <v>43</v>
      </c>
      <c r="H110" s="17">
        <v>0</v>
      </c>
      <c r="I110" t="s">
        <v>44</v>
      </c>
      <c r="J110" t="s">
        <v>22</v>
      </c>
      <c r="K110" t="s">
        <v>23</v>
      </c>
    </row>
    <row r="111" spans="1:11" x14ac:dyDescent="0.25">
      <c r="A111" t="s">
        <v>45</v>
      </c>
      <c r="B111" t="s">
        <v>46</v>
      </c>
      <c r="C111" s="13">
        <v>46153</v>
      </c>
      <c r="D111" s="14">
        <v>8</v>
      </c>
      <c r="E111" s="15">
        <v>28.4</v>
      </c>
      <c r="F111" s="16">
        <v>100</v>
      </c>
      <c r="G111" t="s">
        <v>43</v>
      </c>
      <c r="H111" s="17">
        <v>0</v>
      </c>
      <c r="I111" t="s">
        <v>44</v>
      </c>
      <c r="J111" t="s">
        <v>24</v>
      </c>
      <c r="K111" t="s">
        <v>23</v>
      </c>
    </row>
    <row r="112" spans="1:11" x14ac:dyDescent="0.25">
      <c r="A112" t="s">
        <v>48</v>
      </c>
      <c r="B112" t="s">
        <v>49</v>
      </c>
      <c r="C112" s="13">
        <v>46153</v>
      </c>
      <c r="D112" s="14">
        <v>7</v>
      </c>
      <c r="E112" s="15">
        <v>29.1</v>
      </c>
      <c r="F112" s="16">
        <v>95</v>
      </c>
      <c r="G112" t="s">
        <v>43</v>
      </c>
      <c r="H112" s="17">
        <v>0</v>
      </c>
      <c r="I112" t="s">
        <v>44</v>
      </c>
      <c r="J112" t="s">
        <v>26</v>
      </c>
      <c r="K112" t="s">
        <v>23</v>
      </c>
    </row>
    <row r="113" spans="1:11" x14ac:dyDescent="0.25">
      <c r="A113" t="s">
        <v>50</v>
      </c>
      <c r="B113" t="s">
        <v>51</v>
      </c>
      <c r="C113" s="13">
        <v>46153</v>
      </c>
      <c r="D113" s="14">
        <v>9</v>
      </c>
      <c r="E113" s="15">
        <v>46</v>
      </c>
      <c r="F113" s="16">
        <v>100</v>
      </c>
      <c r="G113" t="s">
        <v>43</v>
      </c>
      <c r="H113" s="17">
        <v>0</v>
      </c>
      <c r="I113" t="s">
        <v>44</v>
      </c>
      <c r="J113" t="s">
        <v>28</v>
      </c>
      <c r="K113" t="s">
        <v>23</v>
      </c>
    </row>
    <row r="114" spans="1:11" x14ac:dyDescent="0.25">
      <c r="A114" t="s">
        <v>52</v>
      </c>
      <c r="B114" t="s">
        <v>53</v>
      </c>
      <c r="C114" s="13">
        <v>46153</v>
      </c>
      <c r="D114" s="14">
        <v>6</v>
      </c>
      <c r="E114" s="15">
        <v>31</v>
      </c>
      <c r="F114" s="16">
        <v>110</v>
      </c>
      <c r="G114" t="s">
        <v>43</v>
      </c>
      <c r="H114" s="17">
        <v>0</v>
      </c>
      <c r="I114" t="s">
        <v>44</v>
      </c>
      <c r="J114" t="s">
        <v>22</v>
      </c>
      <c r="K114" t="s">
        <v>23</v>
      </c>
    </row>
    <row r="115" spans="1:11" x14ac:dyDescent="0.25">
      <c r="A115" t="s">
        <v>54</v>
      </c>
      <c r="B115" t="s">
        <v>55</v>
      </c>
      <c r="C115" s="13">
        <v>46153</v>
      </c>
      <c r="D115" s="14">
        <v>11</v>
      </c>
      <c r="E115" s="15">
        <v>42.8</v>
      </c>
      <c r="F115" s="16">
        <v>100</v>
      </c>
      <c r="G115" t="s">
        <v>47</v>
      </c>
      <c r="H115" s="17">
        <v>0</v>
      </c>
      <c r="I115" t="s">
        <v>44</v>
      </c>
      <c r="J115" t="s">
        <v>24</v>
      </c>
      <c r="K115" t="s">
        <v>23</v>
      </c>
    </row>
    <row r="116" spans="1:11" x14ac:dyDescent="0.25">
      <c r="A116" t="s">
        <v>56</v>
      </c>
      <c r="B116" t="s">
        <v>57</v>
      </c>
      <c r="C116" s="13">
        <v>46153</v>
      </c>
      <c r="D116" s="14">
        <v>0</v>
      </c>
      <c r="E116" s="15">
        <v>0</v>
      </c>
      <c r="F116" s="16">
        <v>0</v>
      </c>
      <c r="G116" t="s">
        <v>43</v>
      </c>
      <c r="H116" s="17">
        <v>0</v>
      </c>
      <c r="I116" t="s">
        <v>68</v>
      </c>
      <c r="J116" t="s">
        <v>26</v>
      </c>
      <c r="K116" t="s">
        <v>23</v>
      </c>
    </row>
    <row r="117" spans="1:11" x14ac:dyDescent="0.25">
      <c r="A117" t="s">
        <v>58</v>
      </c>
      <c r="B117" t="s">
        <v>59</v>
      </c>
      <c r="C117" s="13">
        <v>46153</v>
      </c>
      <c r="D117" s="14">
        <v>14</v>
      </c>
      <c r="E117" s="15">
        <v>70.599999999999994</v>
      </c>
      <c r="F117" s="16">
        <v>90</v>
      </c>
      <c r="G117" t="s">
        <v>47</v>
      </c>
      <c r="H117" s="17">
        <v>0</v>
      </c>
      <c r="I117" t="s">
        <v>44</v>
      </c>
      <c r="J117" t="s">
        <v>28</v>
      </c>
      <c r="K117" t="s">
        <v>23</v>
      </c>
    </row>
    <row r="118" spans="1:11" x14ac:dyDescent="0.25">
      <c r="A118" t="s">
        <v>60</v>
      </c>
      <c r="B118" t="s">
        <v>61</v>
      </c>
      <c r="C118" s="13">
        <v>46153</v>
      </c>
      <c r="D118" s="14">
        <v>13</v>
      </c>
      <c r="E118" s="15">
        <v>42.5</v>
      </c>
      <c r="F118" s="16">
        <v>95</v>
      </c>
      <c r="G118" t="s">
        <v>47</v>
      </c>
      <c r="H118" s="17">
        <v>0</v>
      </c>
      <c r="I118" t="s">
        <v>44</v>
      </c>
      <c r="J118" t="s">
        <v>22</v>
      </c>
      <c r="K118" t="s">
        <v>23</v>
      </c>
    </row>
    <row r="119" spans="1:11" x14ac:dyDescent="0.25">
      <c r="A119" t="s">
        <v>62</v>
      </c>
      <c r="B119" t="s">
        <v>63</v>
      </c>
      <c r="C119" s="13">
        <v>46153</v>
      </c>
      <c r="D119" s="14">
        <v>8</v>
      </c>
      <c r="E119" s="15">
        <v>41.1</v>
      </c>
      <c r="F119" s="16">
        <v>90</v>
      </c>
      <c r="G119" t="s">
        <v>43</v>
      </c>
      <c r="H119" s="17">
        <v>0</v>
      </c>
      <c r="I119" t="s">
        <v>44</v>
      </c>
      <c r="J119" t="s">
        <v>24</v>
      </c>
      <c r="K119" t="s">
        <v>23</v>
      </c>
    </row>
    <row r="120" spans="1:11" x14ac:dyDescent="0.25">
      <c r="A120" t="s">
        <v>64</v>
      </c>
      <c r="B120" t="s">
        <v>65</v>
      </c>
      <c r="C120" s="13">
        <v>46153</v>
      </c>
      <c r="D120" s="14">
        <v>12</v>
      </c>
      <c r="E120" s="15">
        <v>54.7</v>
      </c>
      <c r="F120" s="16">
        <v>115</v>
      </c>
      <c r="G120" t="s">
        <v>47</v>
      </c>
      <c r="H120" s="17">
        <v>48.21</v>
      </c>
      <c r="I120" t="s">
        <v>44</v>
      </c>
      <c r="J120" t="s">
        <v>26</v>
      </c>
      <c r="K120" t="s">
        <v>23</v>
      </c>
    </row>
    <row r="121" spans="1:11" x14ac:dyDescent="0.25">
      <c r="A121" t="s">
        <v>66</v>
      </c>
      <c r="B121" t="s">
        <v>67</v>
      </c>
      <c r="C121" s="13">
        <v>46153</v>
      </c>
      <c r="D121" s="14">
        <v>13</v>
      </c>
      <c r="E121" s="15">
        <v>47</v>
      </c>
      <c r="F121" s="16">
        <v>95</v>
      </c>
      <c r="G121" t="s">
        <v>47</v>
      </c>
      <c r="H121" s="17">
        <v>0</v>
      </c>
      <c r="I121" t="s">
        <v>44</v>
      </c>
      <c r="J121" t="s">
        <v>28</v>
      </c>
      <c r="K121" t="s">
        <v>23</v>
      </c>
    </row>
    <row r="122" spans="1:11" x14ac:dyDescent="0.25">
      <c r="A122" t="s">
        <v>41</v>
      </c>
      <c r="B122" t="s">
        <v>42</v>
      </c>
      <c r="C122" s="13">
        <v>46154</v>
      </c>
      <c r="D122" s="14">
        <v>11</v>
      </c>
      <c r="E122" s="15">
        <v>43.7</v>
      </c>
      <c r="F122" s="16">
        <v>100</v>
      </c>
      <c r="G122" t="s">
        <v>47</v>
      </c>
      <c r="H122" s="17">
        <v>0</v>
      </c>
      <c r="I122" t="s">
        <v>44</v>
      </c>
      <c r="J122" t="s">
        <v>22</v>
      </c>
      <c r="K122" t="s">
        <v>23</v>
      </c>
    </row>
    <row r="123" spans="1:11" x14ac:dyDescent="0.25">
      <c r="A123" t="s">
        <v>45</v>
      </c>
      <c r="B123" t="s">
        <v>46</v>
      </c>
      <c r="C123" s="13">
        <v>46154</v>
      </c>
      <c r="D123" s="14">
        <v>0</v>
      </c>
      <c r="E123" s="15">
        <v>0</v>
      </c>
      <c r="F123" s="16">
        <v>0</v>
      </c>
      <c r="G123" t="s">
        <v>43</v>
      </c>
      <c r="H123" s="17">
        <v>0</v>
      </c>
      <c r="I123" t="s">
        <v>68</v>
      </c>
      <c r="J123" t="s">
        <v>24</v>
      </c>
      <c r="K123" t="s">
        <v>23</v>
      </c>
    </row>
    <row r="124" spans="1:11" x14ac:dyDescent="0.25">
      <c r="A124" t="s">
        <v>48</v>
      </c>
      <c r="B124" t="s">
        <v>49</v>
      </c>
      <c r="C124" s="13">
        <v>46154</v>
      </c>
      <c r="D124" s="14">
        <v>7</v>
      </c>
      <c r="E124" s="15">
        <v>30</v>
      </c>
      <c r="F124" s="16">
        <v>115</v>
      </c>
      <c r="G124" t="s">
        <v>43</v>
      </c>
      <c r="H124" s="17">
        <v>0</v>
      </c>
      <c r="I124" t="s">
        <v>44</v>
      </c>
      <c r="J124" t="s">
        <v>26</v>
      </c>
      <c r="K124" t="s">
        <v>23</v>
      </c>
    </row>
    <row r="125" spans="1:11" x14ac:dyDescent="0.25">
      <c r="A125" t="s">
        <v>50</v>
      </c>
      <c r="B125" t="s">
        <v>51</v>
      </c>
      <c r="C125" s="13">
        <v>46154</v>
      </c>
      <c r="D125" s="14">
        <v>0</v>
      </c>
      <c r="E125" s="15">
        <v>0</v>
      </c>
      <c r="F125" s="16">
        <v>0</v>
      </c>
      <c r="G125" t="s">
        <v>43</v>
      </c>
      <c r="H125" s="17">
        <v>0</v>
      </c>
      <c r="I125" t="s">
        <v>68</v>
      </c>
      <c r="J125" t="s">
        <v>28</v>
      </c>
      <c r="K125" t="s">
        <v>23</v>
      </c>
    </row>
    <row r="126" spans="1:11" x14ac:dyDescent="0.25">
      <c r="A126" t="s">
        <v>52</v>
      </c>
      <c r="B126" t="s">
        <v>53</v>
      </c>
      <c r="C126" s="13">
        <v>46154</v>
      </c>
      <c r="D126" s="14">
        <v>16</v>
      </c>
      <c r="E126" s="15">
        <v>53.7</v>
      </c>
      <c r="F126" s="16">
        <v>115</v>
      </c>
      <c r="G126" t="s">
        <v>47</v>
      </c>
      <c r="H126" s="17">
        <v>2.33</v>
      </c>
      <c r="I126" t="s">
        <v>44</v>
      </c>
      <c r="J126" t="s">
        <v>22</v>
      </c>
      <c r="K126" t="s">
        <v>23</v>
      </c>
    </row>
    <row r="127" spans="1:11" x14ac:dyDescent="0.25">
      <c r="A127" t="s">
        <v>54</v>
      </c>
      <c r="B127" t="s">
        <v>55</v>
      </c>
      <c r="C127" s="13">
        <v>46154</v>
      </c>
      <c r="D127" s="14">
        <v>6</v>
      </c>
      <c r="E127" s="15">
        <v>27.8</v>
      </c>
      <c r="F127" s="16">
        <v>90</v>
      </c>
      <c r="G127" t="s">
        <v>43</v>
      </c>
      <c r="H127" s="17">
        <v>50.21</v>
      </c>
      <c r="I127" t="s">
        <v>44</v>
      </c>
      <c r="J127" t="s">
        <v>24</v>
      </c>
      <c r="K127" t="s">
        <v>23</v>
      </c>
    </row>
    <row r="128" spans="1:11" x14ac:dyDescent="0.25">
      <c r="A128" t="s">
        <v>56</v>
      </c>
      <c r="B128" t="s">
        <v>57</v>
      </c>
      <c r="C128" s="13">
        <v>46154</v>
      </c>
      <c r="D128" s="14">
        <v>9</v>
      </c>
      <c r="E128" s="15">
        <v>38.4</v>
      </c>
      <c r="F128" s="16">
        <v>95</v>
      </c>
      <c r="G128" t="s">
        <v>43</v>
      </c>
      <c r="H128" s="17">
        <v>0</v>
      </c>
      <c r="I128" t="s">
        <v>44</v>
      </c>
      <c r="J128" t="s">
        <v>26</v>
      </c>
      <c r="K128" t="s">
        <v>23</v>
      </c>
    </row>
    <row r="129" spans="1:11" x14ac:dyDescent="0.25">
      <c r="A129" t="s">
        <v>58</v>
      </c>
      <c r="B129" t="s">
        <v>59</v>
      </c>
      <c r="C129" s="13">
        <v>46154</v>
      </c>
      <c r="D129" s="14">
        <v>15</v>
      </c>
      <c r="E129" s="15">
        <v>81.2</v>
      </c>
      <c r="F129" s="16">
        <v>115</v>
      </c>
      <c r="G129" t="s">
        <v>47</v>
      </c>
      <c r="H129" s="17">
        <v>61.45</v>
      </c>
      <c r="I129" t="s">
        <v>44</v>
      </c>
      <c r="J129" t="s">
        <v>28</v>
      </c>
      <c r="K129" t="s">
        <v>23</v>
      </c>
    </row>
    <row r="130" spans="1:11" x14ac:dyDescent="0.25">
      <c r="A130" t="s">
        <v>60</v>
      </c>
      <c r="B130" t="s">
        <v>61</v>
      </c>
      <c r="C130" s="13">
        <v>46154</v>
      </c>
      <c r="D130" s="14">
        <v>0</v>
      </c>
      <c r="E130" s="15">
        <v>0</v>
      </c>
      <c r="F130" s="16">
        <v>0</v>
      </c>
      <c r="G130" t="s">
        <v>43</v>
      </c>
      <c r="H130" s="17">
        <v>0</v>
      </c>
      <c r="I130" t="s">
        <v>68</v>
      </c>
      <c r="J130" t="s">
        <v>22</v>
      </c>
      <c r="K130" t="s">
        <v>23</v>
      </c>
    </row>
    <row r="131" spans="1:11" x14ac:dyDescent="0.25">
      <c r="A131" t="s">
        <v>62</v>
      </c>
      <c r="B131" t="s">
        <v>63</v>
      </c>
      <c r="C131" s="13">
        <v>46154</v>
      </c>
      <c r="D131" s="14">
        <v>6</v>
      </c>
      <c r="E131" s="15">
        <v>32</v>
      </c>
      <c r="F131" s="16">
        <v>110</v>
      </c>
      <c r="G131" t="s">
        <v>43</v>
      </c>
      <c r="H131" s="17">
        <v>0</v>
      </c>
      <c r="I131" t="s">
        <v>44</v>
      </c>
      <c r="J131" t="s">
        <v>24</v>
      </c>
      <c r="K131" t="s">
        <v>23</v>
      </c>
    </row>
    <row r="132" spans="1:11" x14ac:dyDescent="0.25">
      <c r="A132" t="s">
        <v>64</v>
      </c>
      <c r="B132" t="s">
        <v>65</v>
      </c>
      <c r="C132" s="13">
        <v>46154</v>
      </c>
      <c r="D132" s="14">
        <v>0</v>
      </c>
      <c r="E132" s="15">
        <v>0</v>
      </c>
      <c r="F132" s="16">
        <v>0</v>
      </c>
      <c r="G132" t="s">
        <v>43</v>
      </c>
      <c r="H132" s="17">
        <v>0</v>
      </c>
      <c r="I132" t="s">
        <v>68</v>
      </c>
      <c r="J132" t="s">
        <v>26</v>
      </c>
      <c r="K132" t="s">
        <v>23</v>
      </c>
    </row>
    <row r="133" spans="1:11" x14ac:dyDescent="0.25">
      <c r="A133" t="s">
        <v>66</v>
      </c>
      <c r="B133" t="s">
        <v>67</v>
      </c>
      <c r="C133" s="13">
        <v>46154</v>
      </c>
      <c r="D133" s="14">
        <v>9</v>
      </c>
      <c r="E133" s="15">
        <v>30.4</v>
      </c>
      <c r="F133" s="16">
        <v>115</v>
      </c>
      <c r="G133" t="s">
        <v>43</v>
      </c>
      <c r="H133" s="17">
        <v>0</v>
      </c>
      <c r="I133" t="s">
        <v>44</v>
      </c>
      <c r="J133" t="s">
        <v>28</v>
      </c>
      <c r="K133" t="s">
        <v>23</v>
      </c>
    </row>
    <row r="134" spans="1:11" x14ac:dyDescent="0.25">
      <c r="A134" t="s">
        <v>41</v>
      </c>
      <c r="B134" t="s">
        <v>42</v>
      </c>
      <c r="C134" s="13">
        <v>46155</v>
      </c>
      <c r="D134" s="14">
        <v>10</v>
      </c>
      <c r="E134" s="15">
        <v>51.6</v>
      </c>
      <c r="F134" s="16">
        <v>110</v>
      </c>
      <c r="G134" t="s">
        <v>43</v>
      </c>
      <c r="H134" s="17">
        <v>0</v>
      </c>
      <c r="I134" t="s">
        <v>44</v>
      </c>
      <c r="J134" t="s">
        <v>22</v>
      </c>
      <c r="K134" t="s">
        <v>23</v>
      </c>
    </row>
    <row r="135" spans="1:11" x14ac:dyDescent="0.25">
      <c r="A135" t="s">
        <v>45</v>
      </c>
      <c r="B135" t="s">
        <v>46</v>
      </c>
      <c r="C135" s="13">
        <v>46155</v>
      </c>
      <c r="D135" s="14">
        <v>15</v>
      </c>
      <c r="E135" s="15">
        <v>75</v>
      </c>
      <c r="F135" s="16">
        <v>95</v>
      </c>
      <c r="G135" t="s">
        <v>47</v>
      </c>
      <c r="H135" s="17">
        <v>0</v>
      </c>
      <c r="I135" t="s">
        <v>44</v>
      </c>
      <c r="J135" t="s">
        <v>24</v>
      </c>
      <c r="K135" t="s">
        <v>23</v>
      </c>
    </row>
    <row r="136" spans="1:11" x14ac:dyDescent="0.25">
      <c r="A136" t="s">
        <v>48</v>
      </c>
      <c r="B136" t="s">
        <v>49</v>
      </c>
      <c r="C136" s="13">
        <v>46155</v>
      </c>
      <c r="D136" s="14">
        <v>7</v>
      </c>
      <c r="E136" s="15">
        <v>30.5</v>
      </c>
      <c r="F136" s="16">
        <v>95</v>
      </c>
      <c r="G136" t="s">
        <v>43</v>
      </c>
      <c r="H136" s="17">
        <v>31.5</v>
      </c>
      <c r="I136" t="s">
        <v>44</v>
      </c>
      <c r="J136" t="s">
        <v>26</v>
      </c>
      <c r="K136" t="s">
        <v>23</v>
      </c>
    </row>
    <row r="137" spans="1:11" x14ac:dyDescent="0.25">
      <c r="A137" t="s">
        <v>50</v>
      </c>
      <c r="B137" t="s">
        <v>51</v>
      </c>
      <c r="C137" s="13">
        <v>46155</v>
      </c>
      <c r="D137" s="14">
        <v>12</v>
      </c>
      <c r="E137" s="15">
        <v>64.900000000000006</v>
      </c>
      <c r="F137" s="16">
        <v>115</v>
      </c>
      <c r="G137" t="s">
        <v>47</v>
      </c>
      <c r="H137" s="17">
        <v>0</v>
      </c>
      <c r="I137" t="s">
        <v>44</v>
      </c>
      <c r="J137" t="s">
        <v>28</v>
      </c>
      <c r="K137" t="s">
        <v>23</v>
      </c>
    </row>
    <row r="138" spans="1:11" x14ac:dyDescent="0.25">
      <c r="A138" t="s">
        <v>52</v>
      </c>
      <c r="B138" t="s">
        <v>53</v>
      </c>
      <c r="C138" s="13">
        <v>46155</v>
      </c>
      <c r="D138" s="14">
        <v>8</v>
      </c>
      <c r="E138" s="15">
        <v>33.6</v>
      </c>
      <c r="F138" s="16">
        <v>115</v>
      </c>
      <c r="G138" t="s">
        <v>43</v>
      </c>
      <c r="H138" s="17">
        <v>0</v>
      </c>
      <c r="I138" t="s">
        <v>44</v>
      </c>
      <c r="J138" t="s">
        <v>22</v>
      </c>
      <c r="K138" t="s">
        <v>23</v>
      </c>
    </row>
    <row r="139" spans="1:11" x14ac:dyDescent="0.25">
      <c r="A139" t="s">
        <v>54</v>
      </c>
      <c r="B139" t="s">
        <v>55</v>
      </c>
      <c r="C139" s="13">
        <v>46155</v>
      </c>
      <c r="D139" s="14">
        <v>15</v>
      </c>
      <c r="E139" s="15">
        <v>75.900000000000006</v>
      </c>
      <c r="F139" s="16">
        <v>110</v>
      </c>
      <c r="G139" t="s">
        <v>47</v>
      </c>
      <c r="H139" s="17">
        <v>0</v>
      </c>
      <c r="I139" t="s">
        <v>44</v>
      </c>
      <c r="J139" t="s">
        <v>24</v>
      </c>
      <c r="K139" t="s">
        <v>23</v>
      </c>
    </row>
    <row r="140" spans="1:11" x14ac:dyDescent="0.25">
      <c r="A140" t="s">
        <v>56</v>
      </c>
      <c r="B140" t="s">
        <v>57</v>
      </c>
      <c r="C140" s="13">
        <v>46155</v>
      </c>
      <c r="D140" s="14">
        <v>15</v>
      </c>
      <c r="E140" s="15">
        <v>57.3</v>
      </c>
      <c r="F140" s="16">
        <v>90</v>
      </c>
      <c r="G140" t="s">
        <v>47</v>
      </c>
      <c r="H140" s="17">
        <v>0</v>
      </c>
      <c r="I140" t="s">
        <v>44</v>
      </c>
      <c r="J140" t="s">
        <v>26</v>
      </c>
      <c r="K140" t="s">
        <v>23</v>
      </c>
    </row>
    <row r="141" spans="1:11" x14ac:dyDescent="0.25">
      <c r="A141" t="s">
        <v>58</v>
      </c>
      <c r="B141" t="s">
        <v>59</v>
      </c>
      <c r="C141" s="13">
        <v>46155</v>
      </c>
      <c r="D141" s="14">
        <v>13</v>
      </c>
      <c r="E141" s="15">
        <v>48.9</v>
      </c>
      <c r="F141" s="16">
        <v>100</v>
      </c>
      <c r="G141" t="s">
        <v>47</v>
      </c>
      <c r="H141" s="17">
        <v>0</v>
      </c>
      <c r="I141" t="s">
        <v>44</v>
      </c>
      <c r="J141" t="s">
        <v>28</v>
      </c>
      <c r="K141" t="s">
        <v>23</v>
      </c>
    </row>
    <row r="142" spans="1:11" x14ac:dyDescent="0.25">
      <c r="A142" t="s">
        <v>60</v>
      </c>
      <c r="B142" t="s">
        <v>61</v>
      </c>
      <c r="C142" s="13">
        <v>46155</v>
      </c>
      <c r="D142" s="14">
        <v>11</v>
      </c>
      <c r="E142" s="15">
        <v>35.9</v>
      </c>
      <c r="F142" s="16">
        <v>95</v>
      </c>
      <c r="G142" t="s">
        <v>47</v>
      </c>
      <c r="H142" s="17">
        <v>15.91</v>
      </c>
      <c r="I142" t="s">
        <v>44</v>
      </c>
      <c r="J142" t="s">
        <v>22</v>
      </c>
      <c r="K142" t="s">
        <v>23</v>
      </c>
    </row>
    <row r="143" spans="1:11" x14ac:dyDescent="0.25">
      <c r="A143" t="s">
        <v>62</v>
      </c>
      <c r="B143" t="s">
        <v>63</v>
      </c>
      <c r="C143" s="13">
        <v>46155</v>
      </c>
      <c r="D143" s="14">
        <v>11</v>
      </c>
      <c r="E143" s="15">
        <v>42.3</v>
      </c>
      <c r="F143" s="16">
        <v>110</v>
      </c>
      <c r="G143" t="s">
        <v>47</v>
      </c>
      <c r="H143" s="17">
        <v>0</v>
      </c>
      <c r="I143" t="s">
        <v>44</v>
      </c>
      <c r="J143" t="s">
        <v>24</v>
      </c>
      <c r="K143" t="s">
        <v>23</v>
      </c>
    </row>
    <row r="144" spans="1:11" x14ac:dyDescent="0.25">
      <c r="A144" t="s">
        <v>64</v>
      </c>
      <c r="B144" t="s">
        <v>65</v>
      </c>
      <c r="C144" s="13">
        <v>46155</v>
      </c>
      <c r="D144" s="14">
        <v>6</v>
      </c>
      <c r="E144" s="15">
        <v>26.3</v>
      </c>
      <c r="F144" s="16">
        <v>90</v>
      </c>
      <c r="G144" t="s">
        <v>43</v>
      </c>
      <c r="H144" s="17">
        <v>54.01</v>
      </c>
      <c r="I144" t="s">
        <v>44</v>
      </c>
      <c r="J144" t="s">
        <v>26</v>
      </c>
      <c r="K144" t="s">
        <v>23</v>
      </c>
    </row>
    <row r="145" spans="1:11" x14ac:dyDescent="0.25">
      <c r="A145" t="s">
        <v>66</v>
      </c>
      <c r="B145" t="s">
        <v>67</v>
      </c>
      <c r="C145" s="13">
        <v>46155</v>
      </c>
      <c r="D145" s="14">
        <v>9</v>
      </c>
      <c r="E145" s="15">
        <v>43.1</v>
      </c>
      <c r="F145" s="16">
        <v>115</v>
      </c>
      <c r="G145" t="s">
        <v>43</v>
      </c>
      <c r="H145" s="17">
        <v>0</v>
      </c>
      <c r="I145" t="s">
        <v>44</v>
      </c>
      <c r="J145" t="s">
        <v>28</v>
      </c>
      <c r="K145" t="s">
        <v>23</v>
      </c>
    </row>
    <row r="146" spans="1:11" x14ac:dyDescent="0.25">
      <c r="A146" t="s">
        <v>41</v>
      </c>
      <c r="B146" t="s">
        <v>42</v>
      </c>
      <c r="C146" s="13">
        <v>46157</v>
      </c>
      <c r="D146" s="14">
        <v>6</v>
      </c>
      <c r="E146" s="15">
        <v>20.5</v>
      </c>
      <c r="F146" s="16">
        <v>90</v>
      </c>
      <c r="G146" t="s">
        <v>43</v>
      </c>
      <c r="H146" s="17">
        <v>0</v>
      </c>
      <c r="I146" t="s">
        <v>44</v>
      </c>
      <c r="J146" t="s">
        <v>22</v>
      </c>
      <c r="K146" t="s">
        <v>25</v>
      </c>
    </row>
    <row r="147" spans="1:11" x14ac:dyDescent="0.25">
      <c r="A147" t="s">
        <v>45</v>
      </c>
      <c r="B147" t="s">
        <v>46</v>
      </c>
      <c r="C147" s="13">
        <v>46157</v>
      </c>
      <c r="D147" s="14">
        <v>16</v>
      </c>
      <c r="E147" s="15">
        <v>72.599999999999994</v>
      </c>
      <c r="F147" s="16">
        <v>100</v>
      </c>
      <c r="G147" t="s">
        <v>47</v>
      </c>
      <c r="H147" s="17">
        <v>0</v>
      </c>
      <c r="I147" t="s">
        <v>44</v>
      </c>
      <c r="J147" t="s">
        <v>24</v>
      </c>
      <c r="K147" t="s">
        <v>25</v>
      </c>
    </row>
    <row r="148" spans="1:11" x14ac:dyDescent="0.25">
      <c r="A148" t="s">
        <v>48</v>
      </c>
      <c r="B148" t="s">
        <v>49</v>
      </c>
      <c r="C148" s="13">
        <v>46157</v>
      </c>
      <c r="D148" s="14">
        <v>14</v>
      </c>
      <c r="E148" s="15">
        <v>55.5</v>
      </c>
      <c r="F148" s="16">
        <v>115</v>
      </c>
      <c r="G148" t="s">
        <v>47</v>
      </c>
      <c r="H148" s="17">
        <v>0</v>
      </c>
      <c r="I148" t="s">
        <v>44</v>
      </c>
      <c r="J148" t="s">
        <v>26</v>
      </c>
      <c r="K148" t="s">
        <v>25</v>
      </c>
    </row>
    <row r="149" spans="1:11" x14ac:dyDescent="0.25">
      <c r="A149" t="s">
        <v>50</v>
      </c>
      <c r="B149" t="s">
        <v>51</v>
      </c>
      <c r="C149" s="13">
        <v>46157</v>
      </c>
      <c r="D149" s="14">
        <v>9</v>
      </c>
      <c r="E149" s="15">
        <v>31.3</v>
      </c>
      <c r="F149" s="16">
        <v>90</v>
      </c>
      <c r="G149" t="s">
        <v>43</v>
      </c>
      <c r="H149" s="17">
        <v>0</v>
      </c>
      <c r="I149" t="s">
        <v>44</v>
      </c>
      <c r="J149" t="s">
        <v>28</v>
      </c>
      <c r="K149" t="s">
        <v>25</v>
      </c>
    </row>
    <row r="150" spans="1:11" x14ac:dyDescent="0.25">
      <c r="A150" t="s">
        <v>52</v>
      </c>
      <c r="B150" t="s">
        <v>53</v>
      </c>
      <c r="C150" s="13">
        <v>46157</v>
      </c>
      <c r="D150" s="14">
        <v>8</v>
      </c>
      <c r="E150" s="15">
        <v>29.1</v>
      </c>
      <c r="F150" s="16">
        <v>115</v>
      </c>
      <c r="G150" t="s">
        <v>43</v>
      </c>
      <c r="H150" s="17">
        <v>0</v>
      </c>
      <c r="I150" t="s">
        <v>44</v>
      </c>
      <c r="J150" t="s">
        <v>22</v>
      </c>
      <c r="K150" t="s">
        <v>25</v>
      </c>
    </row>
    <row r="151" spans="1:11" x14ac:dyDescent="0.25">
      <c r="A151" t="s">
        <v>54</v>
      </c>
      <c r="B151" t="s">
        <v>55</v>
      </c>
      <c r="C151" s="13">
        <v>46157</v>
      </c>
      <c r="D151" s="14">
        <v>14</v>
      </c>
      <c r="E151" s="15">
        <v>64</v>
      </c>
      <c r="F151" s="16">
        <v>85</v>
      </c>
      <c r="G151" t="s">
        <v>47</v>
      </c>
      <c r="H151" s="17">
        <v>0</v>
      </c>
      <c r="I151" t="s">
        <v>44</v>
      </c>
      <c r="J151" t="s">
        <v>24</v>
      </c>
      <c r="K151" t="s">
        <v>25</v>
      </c>
    </row>
    <row r="152" spans="1:11" x14ac:dyDescent="0.25">
      <c r="A152" t="s">
        <v>56</v>
      </c>
      <c r="B152" t="s">
        <v>57</v>
      </c>
      <c r="C152" s="13">
        <v>46157</v>
      </c>
      <c r="D152" s="14">
        <v>11</v>
      </c>
      <c r="E152" s="15">
        <v>39.700000000000003</v>
      </c>
      <c r="F152" s="16">
        <v>85</v>
      </c>
      <c r="G152" t="s">
        <v>47</v>
      </c>
      <c r="H152" s="17">
        <v>0</v>
      </c>
      <c r="I152" t="s">
        <v>44</v>
      </c>
      <c r="J152" t="s">
        <v>26</v>
      </c>
      <c r="K152" t="s">
        <v>25</v>
      </c>
    </row>
    <row r="153" spans="1:11" x14ac:dyDescent="0.25">
      <c r="A153" t="s">
        <v>58</v>
      </c>
      <c r="B153" t="s">
        <v>59</v>
      </c>
      <c r="C153" s="13">
        <v>46157</v>
      </c>
      <c r="D153" s="14">
        <v>6</v>
      </c>
      <c r="E153" s="15">
        <v>32.6</v>
      </c>
      <c r="F153" s="16">
        <v>110</v>
      </c>
      <c r="G153" t="s">
        <v>43</v>
      </c>
      <c r="H153" s="17">
        <v>0</v>
      </c>
      <c r="I153" t="s">
        <v>44</v>
      </c>
      <c r="J153" t="s">
        <v>28</v>
      </c>
      <c r="K153" t="s">
        <v>25</v>
      </c>
    </row>
    <row r="154" spans="1:11" x14ac:dyDescent="0.25">
      <c r="A154" t="s">
        <v>60</v>
      </c>
      <c r="B154" t="s">
        <v>61</v>
      </c>
      <c r="C154" s="13">
        <v>46157</v>
      </c>
      <c r="D154" s="14">
        <v>0</v>
      </c>
      <c r="E154" s="15">
        <v>0</v>
      </c>
      <c r="F154" s="16">
        <v>0</v>
      </c>
      <c r="G154" t="s">
        <v>43</v>
      </c>
      <c r="H154" s="17">
        <v>0</v>
      </c>
      <c r="I154" t="s">
        <v>68</v>
      </c>
      <c r="J154" t="s">
        <v>22</v>
      </c>
      <c r="K154" t="s">
        <v>25</v>
      </c>
    </row>
    <row r="155" spans="1:11" x14ac:dyDescent="0.25">
      <c r="A155" t="s">
        <v>62</v>
      </c>
      <c r="B155" t="s">
        <v>63</v>
      </c>
      <c r="C155" s="13">
        <v>46157</v>
      </c>
      <c r="D155" s="14">
        <v>13</v>
      </c>
      <c r="E155" s="15">
        <v>44.7</v>
      </c>
      <c r="F155" s="16">
        <v>85</v>
      </c>
      <c r="G155" t="s">
        <v>47</v>
      </c>
      <c r="H155" s="17">
        <v>0</v>
      </c>
      <c r="I155" t="s">
        <v>44</v>
      </c>
      <c r="J155" t="s">
        <v>24</v>
      </c>
      <c r="K155" t="s">
        <v>25</v>
      </c>
    </row>
    <row r="156" spans="1:11" x14ac:dyDescent="0.25">
      <c r="A156" t="s">
        <v>64</v>
      </c>
      <c r="B156" t="s">
        <v>65</v>
      </c>
      <c r="C156" s="13">
        <v>46157</v>
      </c>
      <c r="D156" s="14">
        <v>13</v>
      </c>
      <c r="E156" s="15">
        <v>51.8</v>
      </c>
      <c r="F156" s="16">
        <v>85</v>
      </c>
      <c r="G156" t="s">
        <v>47</v>
      </c>
      <c r="H156" s="17">
        <v>0</v>
      </c>
      <c r="I156" t="s">
        <v>44</v>
      </c>
      <c r="J156" t="s">
        <v>26</v>
      </c>
      <c r="K156" t="s">
        <v>25</v>
      </c>
    </row>
    <row r="157" spans="1:11" x14ac:dyDescent="0.25">
      <c r="A157" t="s">
        <v>66</v>
      </c>
      <c r="B157" t="s">
        <v>67</v>
      </c>
      <c r="C157" s="13">
        <v>46157</v>
      </c>
      <c r="D157" s="14">
        <v>7</v>
      </c>
      <c r="E157" s="15">
        <v>35.6</v>
      </c>
      <c r="F157" s="16">
        <v>100</v>
      </c>
      <c r="G157" t="s">
        <v>43</v>
      </c>
      <c r="H157" s="17">
        <v>0</v>
      </c>
      <c r="I157" t="s">
        <v>44</v>
      </c>
      <c r="J157" t="s">
        <v>28</v>
      </c>
      <c r="K157" t="s">
        <v>25</v>
      </c>
    </row>
    <row r="158" spans="1:11" x14ac:dyDescent="0.25">
      <c r="A158" t="s">
        <v>41</v>
      </c>
      <c r="B158" t="s">
        <v>42</v>
      </c>
      <c r="C158" s="13">
        <v>46158</v>
      </c>
      <c r="D158" s="14">
        <v>16</v>
      </c>
      <c r="E158" s="15">
        <v>53.2</v>
      </c>
      <c r="F158" s="16">
        <v>90</v>
      </c>
      <c r="G158" t="s">
        <v>47</v>
      </c>
      <c r="H158" s="17">
        <v>0</v>
      </c>
      <c r="I158" t="s">
        <v>44</v>
      </c>
      <c r="J158" t="s">
        <v>22</v>
      </c>
      <c r="K158" t="s">
        <v>25</v>
      </c>
    </row>
    <row r="159" spans="1:11" x14ac:dyDescent="0.25">
      <c r="A159" t="s">
        <v>45</v>
      </c>
      <c r="B159" t="s">
        <v>46</v>
      </c>
      <c r="C159" s="13">
        <v>46158</v>
      </c>
      <c r="D159" s="14">
        <v>0</v>
      </c>
      <c r="E159" s="15">
        <v>0</v>
      </c>
      <c r="F159" s="16">
        <v>0</v>
      </c>
      <c r="G159" t="s">
        <v>43</v>
      </c>
      <c r="H159" s="17">
        <v>0</v>
      </c>
      <c r="I159" t="s">
        <v>68</v>
      </c>
      <c r="J159" t="s">
        <v>24</v>
      </c>
      <c r="K159" t="s">
        <v>25</v>
      </c>
    </row>
    <row r="160" spans="1:11" x14ac:dyDescent="0.25">
      <c r="A160" t="s">
        <v>48</v>
      </c>
      <c r="B160" t="s">
        <v>49</v>
      </c>
      <c r="C160" s="13">
        <v>46158</v>
      </c>
      <c r="D160" s="14">
        <v>9</v>
      </c>
      <c r="E160" s="15">
        <v>31.3</v>
      </c>
      <c r="F160" s="16">
        <v>100</v>
      </c>
      <c r="G160" t="s">
        <v>43</v>
      </c>
      <c r="H160" s="17">
        <v>0</v>
      </c>
      <c r="I160" t="s">
        <v>44</v>
      </c>
      <c r="J160" t="s">
        <v>26</v>
      </c>
      <c r="K160" t="s">
        <v>25</v>
      </c>
    </row>
    <row r="161" spans="1:11" x14ac:dyDescent="0.25">
      <c r="A161" t="s">
        <v>50</v>
      </c>
      <c r="B161" t="s">
        <v>51</v>
      </c>
      <c r="C161" s="13">
        <v>46158</v>
      </c>
      <c r="D161" s="14">
        <v>9</v>
      </c>
      <c r="E161" s="15">
        <v>44.9</v>
      </c>
      <c r="F161" s="16">
        <v>100</v>
      </c>
      <c r="G161" t="s">
        <v>43</v>
      </c>
      <c r="H161" s="17">
        <v>0</v>
      </c>
      <c r="I161" t="s">
        <v>44</v>
      </c>
      <c r="J161" t="s">
        <v>28</v>
      </c>
      <c r="K161" t="s">
        <v>25</v>
      </c>
    </row>
    <row r="162" spans="1:11" x14ac:dyDescent="0.25">
      <c r="A162" t="s">
        <v>52</v>
      </c>
      <c r="B162" t="s">
        <v>53</v>
      </c>
      <c r="C162" s="13">
        <v>46158</v>
      </c>
      <c r="D162" s="14">
        <v>15</v>
      </c>
      <c r="E162" s="15">
        <v>82.2</v>
      </c>
      <c r="F162" s="16">
        <v>95</v>
      </c>
      <c r="G162" t="s">
        <v>47</v>
      </c>
      <c r="H162" s="17">
        <v>0</v>
      </c>
      <c r="I162" t="s">
        <v>44</v>
      </c>
      <c r="J162" t="s">
        <v>22</v>
      </c>
      <c r="K162" t="s">
        <v>25</v>
      </c>
    </row>
    <row r="163" spans="1:11" x14ac:dyDescent="0.25">
      <c r="A163" t="s">
        <v>54</v>
      </c>
      <c r="B163" t="s">
        <v>55</v>
      </c>
      <c r="C163" s="13">
        <v>46158</v>
      </c>
      <c r="D163" s="14">
        <v>7</v>
      </c>
      <c r="E163" s="15">
        <v>37.700000000000003</v>
      </c>
      <c r="F163" s="16">
        <v>90</v>
      </c>
      <c r="G163" t="s">
        <v>43</v>
      </c>
      <c r="H163" s="17">
        <v>0</v>
      </c>
      <c r="I163" t="s">
        <v>44</v>
      </c>
      <c r="J163" t="s">
        <v>24</v>
      </c>
      <c r="K163" t="s">
        <v>25</v>
      </c>
    </row>
    <row r="164" spans="1:11" x14ac:dyDescent="0.25">
      <c r="A164" t="s">
        <v>56</v>
      </c>
      <c r="B164" t="s">
        <v>57</v>
      </c>
      <c r="C164" s="13">
        <v>46158</v>
      </c>
      <c r="D164" s="14">
        <v>7</v>
      </c>
      <c r="E164" s="15">
        <v>24.9</v>
      </c>
      <c r="F164" s="16">
        <v>90</v>
      </c>
      <c r="G164" t="s">
        <v>43</v>
      </c>
      <c r="H164" s="17">
        <v>0</v>
      </c>
      <c r="I164" t="s">
        <v>44</v>
      </c>
      <c r="J164" t="s">
        <v>26</v>
      </c>
      <c r="K164" t="s">
        <v>25</v>
      </c>
    </row>
    <row r="165" spans="1:11" x14ac:dyDescent="0.25">
      <c r="A165" t="s">
        <v>58</v>
      </c>
      <c r="B165" t="s">
        <v>59</v>
      </c>
      <c r="C165" s="13">
        <v>46158</v>
      </c>
      <c r="D165" s="14">
        <v>12</v>
      </c>
      <c r="E165" s="15">
        <v>50.8</v>
      </c>
      <c r="F165" s="16">
        <v>110</v>
      </c>
      <c r="G165" t="s">
        <v>47</v>
      </c>
      <c r="H165" s="17">
        <v>0</v>
      </c>
      <c r="I165" t="s">
        <v>44</v>
      </c>
      <c r="J165" t="s">
        <v>28</v>
      </c>
      <c r="K165" t="s">
        <v>25</v>
      </c>
    </row>
    <row r="166" spans="1:11" x14ac:dyDescent="0.25">
      <c r="A166" t="s">
        <v>60</v>
      </c>
      <c r="B166" t="s">
        <v>61</v>
      </c>
      <c r="C166" s="13">
        <v>46158</v>
      </c>
      <c r="D166" s="14">
        <v>10</v>
      </c>
      <c r="E166" s="15">
        <v>48.3</v>
      </c>
      <c r="F166" s="16">
        <v>115</v>
      </c>
      <c r="G166" t="s">
        <v>43</v>
      </c>
      <c r="H166" s="17">
        <v>0</v>
      </c>
      <c r="I166" t="s">
        <v>44</v>
      </c>
      <c r="J166" t="s">
        <v>22</v>
      </c>
      <c r="K166" t="s">
        <v>25</v>
      </c>
    </row>
    <row r="167" spans="1:11" x14ac:dyDescent="0.25">
      <c r="A167" t="s">
        <v>62</v>
      </c>
      <c r="B167" t="s">
        <v>63</v>
      </c>
      <c r="C167" s="13">
        <v>46158</v>
      </c>
      <c r="D167" s="14">
        <v>9</v>
      </c>
      <c r="E167" s="15">
        <v>47.9</v>
      </c>
      <c r="F167" s="16">
        <v>115</v>
      </c>
      <c r="G167" t="s">
        <v>43</v>
      </c>
      <c r="H167" s="17">
        <v>0</v>
      </c>
      <c r="I167" t="s">
        <v>44</v>
      </c>
      <c r="J167" t="s">
        <v>24</v>
      </c>
      <c r="K167" t="s">
        <v>25</v>
      </c>
    </row>
    <row r="168" spans="1:11" x14ac:dyDescent="0.25">
      <c r="A168" t="s">
        <v>64</v>
      </c>
      <c r="B168" t="s">
        <v>65</v>
      </c>
      <c r="C168" s="13">
        <v>46158</v>
      </c>
      <c r="D168" s="14">
        <v>9</v>
      </c>
      <c r="E168" s="15">
        <v>37.6</v>
      </c>
      <c r="F168" s="16">
        <v>110</v>
      </c>
      <c r="G168" t="s">
        <v>43</v>
      </c>
      <c r="H168" s="17">
        <v>11.17</v>
      </c>
      <c r="I168" t="s">
        <v>44</v>
      </c>
      <c r="J168" t="s">
        <v>26</v>
      </c>
      <c r="K168" t="s">
        <v>25</v>
      </c>
    </row>
    <row r="169" spans="1:11" x14ac:dyDescent="0.25">
      <c r="A169" t="s">
        <v>66</v>
      </c>
      <c r="B169" t="s">
        <v>67</v>
      </c>
      <c r="C169" s="13">
        <v>46158</v>
      </c>
      <c r="D169" s="14">
        <v>8</v>
      </c>
      <c r="E169" s="15">
        <v>26.9</v>
      </c>
      <c r="F169" s="16">
        <v>90</v>
      </c>
      <c r="G169" t="s">
        <v>43</v>
      </c>
      <c r="H169" s="17">
        <v>0</v>
      </c>
      <c r="I169" t="s">
        <v>44</v>
      </c>
      <c r="J169" t="s">
        <v>28</v>
      </c>
      <c r="K169" t="s">
        <v>25</v>
      </c>
    </row>
    <row r="170" spans="1:11" x14ac:dyDescent="0.25">
      <c r="A170" t="s">
        <v>41</v>
      </c>
      <c r="B170" t="s">
        <v>42</v>
      </c>
      <c r="C170" s="13">
        <v>46159</v>
      </c>
      <c r="D170" s="14">
        <v>15</v>
      </c>
      <c r="E170" s="15">
        <v>79.8</v>
      </c>
      <c r="F170" s="16">
        <v>100</v>
      </c>
      <c r="G170" t="s">
        <v>47</v>
      </c>
      <c r="H170" s="17">
        <v>51.65</v>
      </c>
      <c r="I170" t="s">
        <v>44</v>
      </c>
      <c r="J170" t="s">
        <v>22</v>
      </c>
      <c r="K170" t="s">
        <v>25</v>
      </c>
    </row>
    <row r="171" spans="1:11" x14ac:dyDescent="0.25">
      <c r="A171" t="s">
        <v>45</v>
      </c>
      <c r="B171" t="s">
        <v>46</v>
      </c>
      <c r="C171" s="13">
        <v>46159</v>
      </c>
      <c r="D171" s="14">
        <v>10</v>
      </c>
      <c r="E171" s="15">
        <v>43.5</v>
      </c>
      <c r="F171" s="16">
        <v>100</v>
      </c>
      <c r="G171" t="s">
        <v>43</v>
      </c>
      <c r="H171" s="17">
        <v>0</v>
      </c>
      <c r="I171" t="s">
        <v>44</v>
      </c>
      <c r="J171" t="s">
        <v>24</v>
      </c>
      <c r="K171" t="s">
        <v>25</v>
      </c>
    </row>
    <row r="172" spans="1:11" x14ac:dyDescent="0.25">
      <c r="A172" t="s">
        <v>48</v>
      </c>
      <c r="B172" t="s">
        <v>49</v>
      </c>
      <c r="C172" s="13">
        <v>46159</v>
      </c>
      <c r="D172" s="14">
        <v>12</v>
      </c>
      <c r="E172" s="15">
        <v>58.7</v>
      </c>
      <c r="F172" s="16">
        <v>110</v>
      </c>
      <c r="G172" t="s">
        <v>47</v>
      </c>
      <c r="H172" s="17">
        <v>0</v>
      </c>
      <c r="I172" t="s">
        <v>44</v>
      </c>
      <c r="J172" t="s">
        <v>26</v>
      </c>
      <c r="K172" t="s">
        <v>25</v>
      </c>
    </row>
    <row r="173" spans="1:11" x14ac:dyDescent="0.25">
      <c r="A173" t="s">
        <v>50</v>
      </c>
      <c r="B173" t="s">
        <v>51</v>
      </c>
      <c r="C173" s="13">
        <v>46159</v>
      </c>
      <c r="D173" s="14">
        <v>16</v>
      </c>
      <c r="E173" s="15">
        <v>82</v>
      </c>
      <c r="F173" s="16">
        <v>110</v>
      </c>
      <c r="G173" t="s">
        <v>47</v>
      </c>
      <c r="H173" s="17">
        <v>0</v>
      </c>
      <c r="I173" t="s">
        <v>44</v>
      </c>
      <c r="J173" t="s">
        <v>28</v>
      </c>
      <c r="K173" t="s">
        <v>25</v>
      </c>
    </row>
    <row r="174" spans="1:11" x14ac:dyDescent="0.25">
      <c r="A174" t="s">
        <v>52</v>
      </c>
      <c r="B174" t="s">
        <v>53</v>
      </c>
      <c r="C174" s="13">
        <v>46159</v>
      </c>
      <c r="D174" s="14">
        <v>16</v>
      </c>
      <c r="E174" s="15">
        <v>81.400000000000006</v>
      </c>
      <c r="F174" s="16">
        <v>110</v>
      </c>
      <c r="G174" t="s">
        <v>47</v>
      </c>
      <c r="H174" s="17">
        <v>56.72</v>
      </c>
      <c r="I174" t="s">
        <v>44</v>
      </c>
      <c r="J174" t="s">
        <v>22</v>
      </c>
      <c r="K174" t="s">
        <v>25</v>
      </c>
    </row>
    <row r="175" spans="1:11" x14ac:dyDescent="0.25">
      <c r="A175" t="s">
        <v>54</v>
      </c>
      <c r="B175" t="s">
        <v>55</v>
      </c>
      <c r="C175" s="13">
        <v>46159</v>
      </c>
      <c r="D175" s="14">
        <v>16</v>
      </c>
      <c r="E175" s="15">
        <v>67.5</v>
      </c>
      <c r="F175" s="16">
        <v>95</v>
      </c>
      <c r="G175" t="s">
        <v>47</v>
      </c>
      <c r="H175" s="17">
        <v>43.9</v>
      </c>
      <c r="I175" t="s">
        <v>44</v>
      </c>
      <c r="J175" t="s">
        <v>24</v>
      </c>
      <c r="K175" t="s">
        <v>25</v>
      </c>
    </row>
    <row r="176" spans="1:11" x14ac:dyDescent="0.25">
      <c r="A176" t="s">
        <v>56</v>
      </c>
      <c r="B176" t="s">
        <v>57</v>
      </c>
      <c r="C176" s="13">
        <v>46159</v>
      </c>
      <c r="D176" s="14">
        <v>13</v>
      </c>
      <c r="E176" s="15">
        <v>70.599999999999994</v>
      </c>
      <c r="F176" s="16">
        <v>100</v>
      </c>
      <c r="G176" t="s">
        <v>47</v>
      </c>
      <c r="H176" s="17">
        <v>0</v>
      </c>
      <c r="I176" t="s">
        <v>44</v>
      </c>
      <c r="J176" t="s">
        <v>26</v>
      </c>
      <c r="K176" t="s">
        <v>25</v>
      </c>
    </row>
    <row r="177" spans="1:11" x14ac:dyDescent="0.25">
      <c r="A177" t="s">
        <v>58</v>
      </c>
      <c r="B177" t="s">
        <v>59</v>
      </c>
      <c r="C177" s="13">
        <v>46159</v>
      </c>
      <c r="D177" s="14">
        <v>16</v>
      </c>
      <c r="E177" s="15">
        <v>55</v>
      </c>
      <c r="F177" s="16">
        <v>90</v>
      </c>
      <c r="G177" t="s">
        <v>47</v>
      </c>
      <c r="H177" s="17">
        <v>0</v>
      </c>
      <c r="I177" t="s">
        <v>44</v>
      </c>
      <c r="J177" t="s">
        <v>28</v>
      </c>
      <c r="K177" t="s">
        <v>25</v>
      </c>
    </row>
    <row r="178" spans="1:11" x14ac:dyDescent="0.25">
      <c r="A178" t="s">
        <v>60</v>
      </c>
      <c r="B178" t="s">
        <v>61</v>
      </c>
      <c r="C178" s="13">
        <v>46159</v>
      </c>
      <c r="D178" s="14">
        <v>10</v>
      </c>
      <c r="E178" s="15">
        <v>47.2</v>
      </c>
      <c r="F178" s="16">
        <v>100</v>
      </c>
      <c r="G178" t="s">
        <v>43</v>
      </c>
      <c r="H178" s="17">
        <v>0</v>
      </c>
      <c r="I178" t="s">
        <v>44</v>
      </c>
      <c r="J178" t="s">
        <v>22</v>
      </c>
      <c r="K178" t="s">
        <v>25</v>
      </c>
    </row>
    <row r="179" spans="1:11" x14ac:dyDescent="0.25">
      <c r="A179" t="s">
        <v>62</v>
      </c>
      <c r="B179" t="s">
        <v>63</v>
      </c>
      <c r="C179" s="13">
        <v>46159</v>
      </c>
      <c r="D179" s="14">
        <v>13</v>
      </c>
      <c r="E179" s="15">
        <v>44.2</v>
      </c>
      <c r="F179" s="16">
        <v>95</v>
      </c>
      <c r="G179" t="s">
        <v>47</v>
      </c>
      <c r="H179" s="17">
        <v>0</v>
      </c>
      <c r="I179" t="s">
        <v>44</v>
      </c>
      <c r="J179" t="s">
        <v>24</v>
      </c>
      <c r="K179" t="s">
        <v>25</v>
      </c>
    </row>
    <row r="180" spans="1:11" x14ac:dyDescent="0.25">
      <c r="A180" t="s">
        <v>64</v>
      </c>
      <c r="B180" t="s">
        <v>65</v>
      </c>
      <c r="C180" s="13">
        <v>46159</v>
      </c>
      <c r="D180" s="14">
        <v>0</v>
      </c>
      <c r="E180" s="15">
        <v>0</v>
      </c>
      <c r="F180" s="16">
        <v>0</v>
      </c>
      <c r="G180" t="s">
        <v>43</v>
      </c>
      <c r="H180" s="17">
        <v>0</v>
      </c>
      <c r="I180" t="s">
        <v>68</v>
      </c>
      <c r="J180" t="s">
        <v>26</v>
      </c>
      <c r="K180" t="s">
        <v>25</v>
      </c>
    </row>
    <row r="181" spans="1:11" x14ac:dyDescent="0.25">
      <c r="A181" t="s">
        <v>66</v>
      </c>
      <c r="B181" t="s">
        <v>67</v>
      </c>
      <c r="C181" s="13">
        <v>46159</v>
      </c>
      <c r="D181" s="14">
        <v>14</v>
      </c>
      <c r="E181" s="15">
        <v>71.400000000000006</v>
      </c>
      <c r="F181" s="16">
        <v>85</v>
      </c>
      <c r="G181" t="s">
        <v>47</v>
      </c>
      <c r="H181" s="17">
        <v>0</v>
      </c>
      <c r="I181" t="s">
        <v>44</v>
      </c>
      <c r="J181" t="s">
        <v>28</v>
      </c>
      <c r="K181" t="s">
        <v>25</v>
      </c>
    </row>
    <row r="182" spans="1:11" x14ac:dyDescent="0.25">
      <c r="A182" t="s">
        <v>41</v>
      </c>
      <c r="B182" t="s">
        <v>42</v>
      </c>
      <c r="C182" s="13">
        <v>46160</v>
      </c>
      <c r="D182" s="14">
        <v>12</v>
      </c>
      <c r="E182" s="15">
        <v>39.9</v>
      </c>
      <c r="F182" s="16">
        <v>110</v>
      </c>
      <c r="G182" t="s">
        <v>47</v>
      </c>
      <c r="H182" s="17">
        <v>0</v>
      </c>
      <c r="I182" t="s">
        <v>44</v>
      </c>
      <c r="J182" t="s">
        <v>22</v>
      </c>
      <c r="K182" t="s">
        <v>25</v>
      </c>
    </row>
    <row r="183" spans="1:11" x14ac:dyDescent="0.25">
      <c r="A183" t="s">
        <v>45</v>
      </c>
      <c r="B183" t="s">
        <v>46</v>
      </c>
      <c r="C183" s="13">
        <v>46160</v>
      </c>
      <c r="D183" s="14">
        <v>16</v>
      </c>
      <c r="E183" s="15">
        <v>67.5</v>
      </c>
      <c r="F183" s="16">
        <v>85</v>
      </c>
      <c r="G183" t="s">
        <v>47</v>
      </c>
      <c r="H183" s="17">
        <v>41.19</v>
      </c>
      <c r="I183" t="s">
        <v>44</v>
      </c>
      <c r="J183" t="s">
        <v>24</v>
      </c>
      <c r="K183" t="s">
        <v>25</v>
      </c>
    </row>
    <row r="184" spans="1:11" x14ac:dyDescent="0.25">
      <c r="A184" t="s">
        <v>48</v>
      </c>
      <c r="B184" t="s">
        <v>49</v>
      </c>
      <c r="C184" s="13">
        <v>46160</v>
      </c>
      <c r="D184" s="14">
        <v>0</v>
      </c>
      <c r="E184" s="15">
        <v>0</v>
      </c>
      <c r="F184" s="16">
        <v>0</v>
      </c>
      <c r="G184" t="s">
        <v>43</v>
      </c>
      <c r="H184" s="17">
        <v>0</v>
      </c>
      <c r="I184" t="s">
        <v>68</v>
      </c>
      <c r="J184" t="s">
        <v>26</v>
      </c>
      <c r="K184" t="s">
        <v>25</v>
      </c>
    </row>
    <row r="185" spans="1:11" x14ac:dyDescent="0.25">
      <c r="A185" t="s">
        <v>50</v>
      </c>
      <c r="B185" t="s">
        <v>51</v>
      </c>
      <c r="C185" s="13">
        <v>46160</v>
      </c>
      <c r="D185" s="14">
        <v>13</v>
      </c>
      <c r="E185" s="15">
        <v>45.2</v>
      </c>
      <c r="F185" s="16">
        <v>115</v>
      </c>
      <c r="G185" t="s">
        <v>47</v>
      </c>
      <c r="H185" s="17">
        <v>0</v>
      </c>
      <c r="I185" t="s">
        <v>44</v>
      </c>
      <c r="J185" t="s">
        <v>28</v>
      </c>
      <c r="K185" t="s">
        <v>25</v>
      </c>
    </row>
    <row r="186" spans="1:11" x14ac:dyDescent="0.25">
      <c r="A186" t="s">
        <v>52</v>
      </c>
      <c r="B186" t="s">
        <v>53</v>
      </c>
      <c r="C186" s="13">
        <v>46160</v>
      </c>
      <c r="D186" s="14">
        <v>8</v>
      </c>
      <c r="E186" s="15">
        <v>31.3</v>
      </c>
      <c r="F186" s="16">
        <v>85</v>
      </c>
      <c r="G186" t="s">
        <v>43</v>
      </c>
      <c r="H186" s="17">
        <v>0</v>
      </c>
      <c r="I186" t="s">
        <v>44</v>
      </c>
      <c r="J186" t="s">
        <v>22</v>
      </c>
      <c r="K186" t="s">
        <v>25</v>
      </c>
    </row>
    <row r="187" spans="1:11" x14ac:dyDescent="0.25">
      <c r="A187" t="s">
        <v>54</v>
      </c>
      <c r="B187" t="s">
        <v>55</v>
      </c>
      <c r="C187" s="13">
        <v>46160</v>
      </c>
      <c r="D187" s="14">
        <v>7</v>
      </c>
      <c r="E187" s="15">
        <v>29.8</v>
      </c>
      <c r="F187" s="16">
        <v>85</v>
      </c>
      <c r="G187" t="s">
        <v>43</v>
      </c>
      <c r="H187" s="17">
        <v>0</v>
      </c>
      <c r="I187" t="s">
        <v>44</v>
      </c>
      <c r="J187" t="s">
        <v>24</v>
      </c>
      <c r="K187" t="s">
        <v>25</v>
      </c>
    </row>
    <row r="188" spans="1:11" x14ac:dyDescent="0.25">
      <c r="A188" t="s">
        <v>56</v>
      </c>
      <c r="B188" t="s">
        <v>57</v>
      </c>
      <c r="C188" s="13">
        <v>46160</v>
      </c>
      <c r="D188" s="14">
        <v>10</v>
      </c>
      <c r="E188" s="15">
        <v>43.7</v>
      </c>
      <c r="F188" s="16">
        <v>95</v>
      </c>
      <c r="G188" t="s">
        <v>43</v>
      </c>
      <c r="H188" s="17">
        <v>0</v>
      </c>
      <c r="I188" t="s">
        <v>44</v>
      </c>
      <c r="J188" t="s">
        <v>26</v>
      </c>
      <c r="K188" t="s">
        <v>25</v>
      </c>
    </row>
    <row r="189" spans="1:11" x14ac:dyDescent="0.25">
      <c r="A189" t="s">
        <v>58</v>
      </c>
      <c r="B189" t="s">
        <v>59</v>
      </c>
      <c r="C189" s="13">
        <v>46160</v>
      </c>
      <c r="D189" s="14">
        <v>13</v>
      </c>
      <c r="E189" s="15">
        <v>48.9</v>
      </c>
      <c r="F189" s="16">
        <v>110</v>
      </c>
      <c r="G189" t="s">
        <v>47</v>
      </c>
      <c r="H189" s="17">
        <v>14.3</v>
      </c>
      <c r="I189" t="s">
        <v>44</v>
      </c>
      <c r="J189" t="s">
        <v>28</v>
      </c>
      <c r="K189" t="s">
        <v>25</v>
      </c>
    </row>
    <row r="190" spans="1:11" x14ac:dyDescent="0.25">
      <c r="A190" t="s">
        <v>60</v>
      </c>
      <c r="B190" t="s">
        <v>61</v>
      </c>
      <c r="C190" s="13">
        <v>46160</v>
      </c>
      <c r="D190" s="14">
        <v>8</v>
      </c>
      <c r="E190" s="15">
        <v>41.5</v>
      </c>
      <c r="F190" s="16">
        <v>95</v>
      </c>
      <c r="G190" t="s">
        <v>43</v>
      </c>
      <c r="H190" s="17">
        <v>0</v>
      </c>
      <c r="I190" t="s">
        <v>44</v>
      </c>
      <c r="J190" t="s">
        <v>22</v>
      </c>
      <c r="K190" t="s">
        <v>25</v>
      </c>
    </row>
    <row r="191" spans="1:11" x14ac:dyDescent="0.25">
      <c r="A191" t="s">
        <v>62</v>
      </c>
      <c r="B191" t="s">
        <v>63</v>
      </c>
      <c r="C191" s="13">
        <v>46160</v>
      </c>
      <c r="D191" s="14">
        <v>11</v>
      </c>
      <c r="E191" s="15">
        <v>58.8</v>
      </c>
      <c r="F191" s="16">
        <v>110</v>
      </c>
      <c r="G191" t="s">
        <v>47</v>
      </c>
      <c r="H191" s="17">
        <v>0</v>
      </c>
      <c r="I191" t="s">
        <v>44</v>
      </c>
      <c r="J191" t="s">
        <v>24</v>
      </c>
      <c r="K191" t="s">
        <v>25</v>
      </c>
    </row>
    <row r="192" spans="1:11" x14ac:dyDescent="0.25">
      <c r="A192" t="s">
        <v>64</v>
      </c>
      <c r="B192" t="s">
        <v>65</v>
      </c>
      <c r="C192" s="13">
        <v>46160</v>
      </c>
      <c r="D192" s="14">
        <v>10</v>
      </c>
      <c r="E192" s="15">
        <v>51.3</v>
      </c>
      <c r="F192" s="16">
        <v>110</v>
      </c>
      <c r="G192" t="s">
        <v>43</v>
      </c>
      <c r="H192" s="17">
        <v>0</v>
      </c>
      <c r="I192" t="s">
        <v>44</v>
      </c>
      <c r="J192" t="s">
        <v>26</v>
      </c>
      <c r="K192" t="s">
        <v>25</v>
      </c>
    </row>
    <row r="193" spans="1:11" x14ac:dyDescent="0.25">
      <c r="A193" t="s">
        <v>66</v>
      </c>
      <c r="B193" t="s">
        <v>67</v>
      </c>
      <c r="C193" s="13">
        <v>46160</v>
      </c>
      <c r="D193" s="14">
        <v>8</v>
      </c>
      <c r="E193" s="15">
        <v>33.799999999999997</v>
      </c>
      <c r="F193" s="16">
        <v>100</v>
      </c>
      <c r="G193" t="s">
        <v>43</v>
      </c>
      <c r="H193" s="17">
        <v>0</v>
      </c>
      <c r="I193" t="s">
        <v>44</v>
      </c>
      <c r="J193" t="s">
        <v>28</v>
      </c>
      <c r="K193" t="s">
        <v>25</v>
      </c>
    </row>
    <row r="194" spans="1:11" x14ac:dyDescent="0.25">
      <c r="A194" t="s">
        <v>41</v>
      </c>
      <c r="B194" t="s">
        <v>42</v>
      </c>
      <c r="C194" s="13">
        <v>46161</v>
      </c>
      <c r="D194" s="14">
        <v>14</v>
      </c>
      <c r="E194" s="15">
        <v>56.9</v>
      </c>
      <c r="F194" s="16">
        <v>95</v>
      </c>
      <c r="G194" t="s">
        <v>47</v>
      </c>
      <c r="H194" s="17">
        <v>0</v>
      </c>
      <c r="I194" t="s">
        <v>44</v>
      </c>
      <c r="J194" t="s">
        <v>22</v>
      </c>
      <c r="K194" t="s">
        <v>25</v>
      </c>
    </row>
    <row r="195" spans="1:11" x14ac:dyDescent="0.25">
      <c r="A195" t="s">
        <v>45</v>
      </c>
      <c r="B195" t="s">
        <v>46</v>
      </c>
      <c r="C195" s="13">
        <v>46161</v>
      </c>
      <c r="D195" s="14">
        <v>0</v>
      </c>
      <c r="E195" s="15">
        <v>0</v>
      </c>
      <c r="F195" s="16">
        <v>0</v>
      </c>
      <c r="G195" t="s">
        <v>43</v>
      </c>
      <c r="H195" s="17">
        <v>0</v>
      </c>
      <c r="I195" t="s">
        <v>68</v>
      </c>
      <c r="J195" t="s">
        <v>24</v>
      </c>
      <c r="K195" t="s">
        <v>25</v>
      </c>
    </row>
    <row r="196" spans="1:11" x14ac:dyDescent="0.25">
      <c r="A196" t="s">
        <v>48</v>
      </c>
      <c r="B196" t="s">
        <v>49</v>
      </c>
      <c r="C196" s="13">
        <v>46161</v>
      </c>
      <c r="D196" s="14">
        <v>12</v>
      </c>
      <c r="E196" s="15">
        <v>44.8</v>
      </c>
      <c r="F196" s="16">
        <v>100</v>
      </c>
      <c r="G196" t="s">
        <v>47</v>
      </c>
      <c r="H196" s="17">
        <v>55.85</v>
      </c>
      <c r="I196" t="s">
        <v>44</v>
      </c>
      <c r="J196" t="s">
        <v>26</v>
      </c>
      <c r="K196" t="s">
        <v>25</v>
      </c>
    </row>
    <row r="197" spans="1:11" x14ac:dyDescent="0.25">
      <c r="A197" t="s">
        <v>50</v>
      </c>
      <c r="B197" t="s">
        <v>51</v>
      </c>
      <c r="C197" s="13">
        <v>46161</v>
      </c>
      <c r="D197" s="14">
        <v>12</v>
      </c>
      <c r="E197" s="15">
        <v>49.1</v>
      </c>
      <c r="F197" s="16">
        <v>115</v>
      </c>
      <c r="G197" t="s">
        <v>47</v>
      </c>
      <c r="H197" s="17">
        <v>0</v>
      </c>
      <c r="I197" t="s">
        <v>44</v>
      </c>
      <c r="J197" t="s">
        <v>28</v>
      </c>
      <c r="K197" t="s">
        <v>25</v>
      </c>
    </row>
    <row r="198" spans="1:11" x14ac:dyDescent="0.25">
      <c r="A198" t="s">
        <v>52</v>
      </c>
      <c r="B198" t="s">
        <v>53</v>
      </c>
      <c r="C198" s="13">
        <v>46161</v>
      </c>
      <c r="D198" s="14">
        <v>8</v>
      </c>
      <c r="E198" s="15">
        <v>34.700000000000003</v>
      </c>
      <c r="F198" s="16">
        <v>85</v>
      </c>
      <c r="G198" t="s">
        <v>43</v>
      </c>
      <c r="H198" s="17">
        <v>72.400000000000006</v>
      </c>
      <c r="I198" t="s">
        <v>44</v>
      </c>
      <c r="J198" t="s">
        <v>22</v>
      </c>
      <c r="K198" t="s">
        <v>25</v>
      </c>
    </row>
    <row r="199" spans="1:11" x14ac:dyDescent="0.25">
      <c r="A199" t="s">
        <v>54</v>
      </c>
      <c r="B199" t="s">
        <v>55</v>
      </c>
      <c r="C199" s="13">
        <v>46161</v>
      </c>
      <c r="D199" s="14">
        <v>7</v>
      </c>
      <c r="E199" s="15">
        <v>36.5</v>
      </c>
      <c r="F199" s="16">
        <v>100</v>
      </c>
      <c r="G199" t="s">
        <v>43</v>
      </c>
      <c r="H199" s="17">
        <v>68.28</v>
      </c>
      <c r="I199" t="s">
        <v>44</v>
      </c>
      <c r="J199" t="s">
        <v>24</v>
      </c>
      <c r="K199" t="s">
        <v>25</v>
      </c>
    </row>
    <row r="200" spans="1:11" x14ac:dyDescent="0.25">
      <c r="A200" t="s">
        <v>56</v>
      </c>
      <c r="B200" t="s">
        <v>57</v>
      </c>
      <c r="C200" s="13">
        <v>46161</v>
      </c>
      <c r="D200" s="14">
        <v>8</v>
      </c>
      <c r="E200" s="15">
        <v>33.1</v>
      </c>
      <c r="F200" s="16">
        <v>115</v>
      </c>
      <c r="G200" t="s">
        <v>43</v>
      </c>
      <c r="H200" s="17">
        <v>0</v>
      </c>
      <c r="I200" t="s">
        <v>44</v>
      </c>
      <c r="J200" t="s">
        <v>26</v>
      </c>
      <c r="K200" t="s">
        <v>25</v>
      </c>
    </row>
    <row r="201" spans="1:11" x14ac:dyDescent="0.25">
      <c r="A201" t="s">
        <v>58</v>
      </c>
      <c r="B201" t="s">
        <v>59</v>
      </c>
      <c r="C201" s="13">
        <v>46161</v>
      </c>
      <c r="D201" s="14">
        <v>10</v>
      </c>
      <c r="E201" s="15">
        <v>39.799999999999997</v>
      </c>
      <c r="F201" s="16">
        <v>115</v>
      </c>
      <c r="G201" t="s">
        <v>43</v>
      </c>
      <c r="H201" s="17">
        <v>0</v>
      </c>
      <c r="I201" t="s">
        <v>44</v>
      </c>
      <c r="J201" t="s">
        <v>28</v>
      </c>
      <c r="K201" t="s">
        <v>25</v>
      </c>
    </row>
    <row r="202" spans="1:11" x14ac:dyDescent="0.25">
      <c r="A202" t="s">
        <v>60</v>
      </c>
      <c r="B202" t="s">
        <v>61</v>
      </c>
      <c r="C202" s="13">
        <v>46161</v>
      </c>
      <c r="D202" s="14">
        <v>11</v>
      </c>
      <c r="E202" s="15">
        <v>56.8</v>
      </c>
      <c r="F202" s="16">
        <v>110</v>
      </c>
      <c r="G202" t="s">
        <v>47</v>
      </c>
      <c r="H202" s="17">
        <v>0</v>
      </c>
      <c r="I202" t="s">
        <v>44</v>
      </c>
      <c r="J202" t="s">
        <v>22</v>
      </c>
      <c r="K202" t="s">
        <v>25</v>
      </c>
    </row>
    <row r="203" spans="1:11" x14ac:dyDescent="0.25">
      <c r="A203" t="s">
        <v>62</v>
      </c>
      <c r="B203" t="s">
        <v>63</v>
      </c>
      <c r="C203" s="13">
        <v>46161</v>
      </c>
      <c r="D203" s="14">
        <v>13</v>
      </c>
      <c r="E203" s="15">
        <v>67.7</v>
      </c>
      <c r="F203" s="16">
        <v>85</v>
      </c>
      <c r="G203" t="s">
        <v>47</v>
      </c>
      <c r="H203" s="17">
        <v>0</v>
      </c>
      <c r="I203" t="s">
        <v>44</v>
      </c>
      <c r="J203" t="s">
        <v>24</v>
      </c>
      <c r="K203" t="s">
        <v>25</v>
      </c>
    </row>
    <row r="204" spans="1:11" x14ac:dyDescent="0.25">
      <c r="A204" t="s">
        <v>64</v>
      </c>
      <c r="B204" t="s">
        <v>65</v>
      </c>
      <c r="C204" s="13">
        <v>46161</v>
      </c>
      <c r="D204" s="14">
        <v>16</v>
      </c>
      <c r="E204" s="15">
        <v>85.1</v>
      </c>
      <c r="F204" s="16">
        <v>90</v>
      </c>
      <c r="G204" t="s">
        <v>47</v>
      </c>
      <c r="H204" s="17">
        <v>0</v>
      </c>
      <c r="I204" t="s">
        <v>44</v>
      </c>
      <c r="J204" t="s">
        <v>26</v>
      </c>
      <c r="K204" t="s">
        <v>25</v>
      </c>
    </row>
    <row r="205" spans="1:11" x14ac:dyDescent="0.25">
      <c r="A205" t="s">
        <v>66</v>
      </c>
      <c r="B205" t="s">
        <v>67</v>
      </c>
      <c r="C205" s="13">
        <v>46161</v>
      </c>
      <c r="D205" s="14">
        <v>7</v>
      </c>
      <c r="E205" s="15">
        <v>34.6</v>
      </c>
      <c r="F205" s="16">
        <v>115</v>
      </c>
      <c r="G205" t="s">
        <v>43</v>
      </c>
      <c r="H205" s="17">
        <v>0</v>
      </c>
      <c r="I205" t="s">
        <v>44</v>
      </c>
      <c r="J205" t="s">
        <v>28</v>
      </c>
      <c r="K205" t="s">
        <v>25</v>
      </c>
    </row>
    <row r="206" spans="1:11" x14ac:dyDescent="0.25">
      <c r="A206" t="s">
        <v>41</v>
      </c>
      <c r="B206" t="s">
        <v>42</v>
      </c>
      <c r="C206" s="13">
        <v>46162</v>
      </c>
      <c r="D206" s="14">
        <v>10</v>
      </c>
      <c r="E206" s="15">
        <v>52.8</v>
      </c>
      <c r="F206" s="16">
        <v>85</v>
      </c>
      <c r="G206" t="s">
        <v>43</v>
      </c>
      <c r="H206" s="17">
        <v>0</v>
      </c>
      <c r="I206" t="s">
        <v>44</v>
      </c>
      <c r="J206" t="s">
        <v>22</v>
      </c>
      <c r="K206" t="s">
        <v>25</v>
      </c>
    </row>
    <row r="207" spans="1:11" x14ac:dyDescent="0.25">
      <c r="A207" t="s">
        <v>45</v>
      </c>
      <c r="B207" t="s">
        <v>46</v>
      </c>
      <c r="C207" s="13">
        <v>46162</v>
      </c>
      <c r="D207" s="14">
        <v>11</v>
      </c>
      <c r="E207" s="15">
        <v>44.7</v>
      </c>
      <c r="F207" s="16">
        <v>90</v>
      </c>
      <c r="G207" t="s">
        <v>47</v>
      </c>
      <c r="H207" s="17">
        <v>30.9</v>
      </c>
      <c r="I207" t="s">
        <v>44</v>
      </c>
      <c r="J207" t="s">
        <v>24</v>
      </c>
      <c r="K207" t="s">
        <v>25</v>
      </c>
    </row>
    <row r="208" spans="1:11" x14ac:dyDescent="0.25">
      <c r="A208" t="s">
        <v>48</v>
      </c>
      <c r="B208" t="s">
        <v>49</v>
      </c>
      <c r="C208" s="13">
        <v>46162</v>
      </c>
      <c r="D208" s="14">
        <v>8</v>
      </c>
      <c r="E208" s="15">
        <v>28.7</v>
      </c>
      <c r="F208" s="16">
        <v>85</v>
      </c>
      <c r="G208" t="s">
        <v>43</v>
      </c>
      <c r="H208" s="17">
        <v>0</v>
      </c>
      <c r="I208" t="s">
        <v>44</v>
      </c>
      <c r="J208" t="s">
        <v>26</v>
      </c>
      <c r="K208" t="s">
        <v>25</v>
      </c>
    </row>
    <row r="209" spans="1:11" x14ac:dyDescent="0.25">
      <c r="A209" t="s">
        <v>50</v>
      </c>
      <c r="B209" t="s">
        <v>51</v>
      </c>
      <c r="C209" s="13">
        <v>46162</v>
      </c>
      <c r="D209" s="14">
        <v>16</v>
      </c>
      <c r="E209" s="15">
        <v>60.1</v>
      </c>
      <c r="F209" s="16">
        <v>110</v>
      </c>
      <c r="G209" t="s">
        <v>47</v>
      </c>
      <c r="H209" s="17">
        <v>34.590000000000003</v>
      </c>
      <c r="I209" t="s">
        <v>44</v>
      </c>
      <c r="J209" t="s">
        <v>28</v>
      </c>
      <c r="K209" t="s">
        <v>25</v>
      </c>
    </row>
    <row r="210" spans="1:11" x14ac:dyDescent="0.25">
      <c r="A210" t="s">
        <v>52</v>
      </c>
      <c r="B210" t="s">
        <v>53</v>
      </c>
      <c r="C210" s="13">
        <v>46162</v>
      </c>
      <c r="D210" s="14">
        <v>10</v>
      </c>
      <c r="E210" s="15">
        <v>47.3</v>
      </c>
      <c r="F210" s="16">
        <v>100</v>
      </c>
      <c r="G210" t="s">
        <v>43</v>
      </c>
      <c r="H210" s="17">
        <v>0</v>
      </c>
      <c r="I210" t="s">
        <v>44</v>
      </c>
      <c r="J210" t="s">
        <v>22</v>
      </c>
      <c r="K210" t="s">
        <v>25</v>
      </c>
    </row>
    <row r="211" spans="1:11" x14ac:dyDescent="0.25">
      <c r="A211" t="s">
        <v>54</v>
      </c>
      <c r="B211" t="s">
        <v>55</v>
      </c>
      <c r="C211" s="13">
        <v>46162</v>
      </c>
      <c r="D211" s="14">
        <v>8</v>
      </c>
      <c r="E211" s="15">
        <v>27</v>
      </c>
      <c r="F211" s="16">
        <v>95</v>
      </c>
      <c r="G211" t="s">
        <v>43</v>
      </c>
      <c r="H211" s="17">
        <v>0</v>
      </c>
      <c r="I211" t="s">
        <v>44</v>
      </c>
      <c r="J211" t="s">
        <v>24</v>
      </c>
      <c r="K211" t="s">
        <v>25</v>
      </c>
    </row>
    <row r="212" spans="1:11" x14ac:dyDescent="0.25">
      <c r="A212" t="s">
        <v>56</v>
      </c>
      <c r="B212" t="s">
        <v>57</v>
      </c>
      <c r="C212" s="13">
        <v>46162</v>
      </c>
      <c r="D212" s="14">
        <v>12</v>
      </c>
      <c r="E212" s="15">
        <v>57.5</v>
      </c>
      <c r="F212" s="16">
        <v>100</v>
      </c>
      <c r="G212" t="s">
        <v>47</v>
      </c>
      <c r="H212" s="17">
        <v>0</v>
      </c>
      <c r="I212" t="s">
        <v>44</v>
      </c>
      <c r="J212" t="s">
        <v>26</v>
      </c>
      <c r="K212" t="s">
        <v>25</v>
      </c>
    </row>
    <row r="213" spans="1:11" x14ac:dyDescent="0.25">
      <c r="A213" t="s">
        <v>58</v>
      </c>
      <c r="B213" t="s">
        <v>59</v>
      </c>
      <c r="C213" s="13">
        <v>46162</v>
      </c>
      <c r="D213" s="14">
        <v>12</v>
      </c>
      <c r="E213" s="15">
        <v>62</v>
      </c>
      <c r="F213" s="16">
        <v>85</v>
      </c>
      <c r="G213" t="s">
        <v>47</v>
      </c>
      <c r="H213" s="17">
        <v>42.89</v>
      </c>
      <c r="I213" t="s">
        <v>44</v>
      </c>
      <c r="J213" t="s">
        <v>28</v>
      </c>
      <c r="K213" t="s">
        <v>25</v>
      </c>
    </row>
    <row r="214" spans="1:11" x14ac:dyDescent="0.25">
      <c r="A214" t="s">
        <v>60</v>
      </c>
      <c r="B214" t="s">
        <v>61</v>
      </c>
      <c r="C214" s="13">
        <v>46162</v>
      </c>
      <c r="D214" s="14">
        <v>10</v>
      </c>
      <c r="E214" s="15">
        <v>32.5</v>
      </c>
      <c r="F214" s="16">
        <v>115</v>
      </c>
      <c r="G214" t="s">
        <v>43</v>
      </c>
      <c r="H214" s="17">
        <v>0</v>
      </c>
      <c r="I214" t="s">
        <v>44</v>
      </c>
      <c r="J214" t="s">
        <v>22</v>
      </c>
      <c r="K214" t="s">
        <v>25</v>
      </c>
    </row>
    <row r="215" spans="1:11" x14ac:dyDescent="0.25">
      <c r="A215" t="s">
        <v>62</v>
      </c>
      <c r="B215" t="s">
        <v>63</v>
      </c>
      <c r="C215" s="13">
        <v>46162</v>
      </c>
      <c r="D215" s="14">
        <v>16</v>
      </c>
      <c r="E215" s="15">
        <v>79.8</v>
      </c>
      <c r="F215" s="16">
        <v>85</v>
      </c>
      <c r="G215" t="s">
        <v>47</v>
      </c>
      <c r="H215" s="17">
        <v>0</v>
      </c>
      <c r="I215" t="s">
        <v>44</v>
      </c>
      <c r="J215" t="s">
        <v>24</v>
      </c>
      <c r="K215" t="s">
        <v>25</v>
      </c>
    </row>
    <row r="216" spans="1:11" x14ac:dyDescent="0.25">
      <c r="A216" t="s">
        <v>64</v>
      </c>
      <c r="B216" t="s">
        <v>65</v>
      </c>
      <c r="C216" s="13">
        <v>46162</v>
      </c>
      <c r="D216" s="14">
        <v>10</v>
      </c>
      <c r="E216" s="15">
        <v>49.8</v>
      </c>
      <c r="F216" s="16">
        <v>90</v>
      </c>
      <c r="G216" t="s">
        <v>43</v>
      </c>
      <c r="H216" s="17">
        <v>0</v>
      </c>
      <c r="I216" t="s">
        <v>44</v>
      </c>
      <c r="J216" t="s">
        <v>26</v>
      </c>
      <c r="K216" t="s">
        <v>25</v>
      </c>
    </row>
    <row r="217" spans="1:11" x14ac:dyDescent="0.25">
      <c r="A217" t="s">
        <v>66</v>
      </c>
      <c r="B217" t="s">
        <v>67</v>
      </c>
      <c r="C217" s="13">
        <v>46162</v>
      </c>
      <c r="D217" s="14">
        <v>16</v>
      </c>
      <c r="E217" s="15">
        <v>58.2</v>
      </c>
      <c r="F217" s="16">
        <v>95</v>
      </c>
      <c r="G217" t="s">
        <v>47</v>
      </c>
      <c r="H217" s="17">
        <v>0</v>
      </c>
      <c r="I217" t="s">
        <v>44</v>
      </c>
      <c r="J217" t="s">
        <v>28</v>
      </c>
      <c r="K217" t="s">
        <v>25</v>
      </c>
    </row>
    <row r="218" spans="1:11" x14ac:dyDescent="0.25">
      <c r="A218" t="s">
        <v>41</v>
      </c>
      <c r="B218" t="s">
        <v>42</v>
      </c>
      <c r="C218" s="13">
        <v>46164</v>
      </c>
      <c r="D218" s="14">
        <v>16</v>
      </c>
      <c r="E218" s="15">
        <v>76.3</v>
      </c>
      <c r="F218" s="16">
        <v>90</v>
      </c>
      <c r="G218" t="s">
        <v>47</v>
      </c>
      <c r="H218" s="17">
        <v>0</v>
      </c>
      <c r="I218" t="s">
        <v>44</v>
      </c>
      <c r="J218" t="s">
        <v>22</v>
      </c>
      <c r="K218" t="s">
        <v>27</v>
      </c>
    </row>
    <row r="219" spans="1:11" x14ac:dyDescent="0.25">
      <c r="A219" t="s">
        <v>45</v>
      </c>
      <c r="B219" t="s">
        <v>46</v>
      </c>
      <c r="C219" s="13">
        <v>46164</v>
      </c>
      <c r="D219" s="14">
        <v>0</v>
      </c>
      <c r="E219" s="15">
        <v>0</v>
      </c>
      <c r="F219" s="16">
        <v>0</v>
      </c>
      <c r="G219" t="s">
        <v>43</v>
      </c>
      <c r="H219" s="17">
        <v>0</v>
      </c>
      <c r="I219" t="s">
        <v>68</v>
      </c>
      <c r="J219" t="s">
        <v>24</v>
      </c>
      <c r="K219" t="s">
        <v>27</v>
      </c>
    </row>
    <row r="220" spans="1:11" x14ac:dyDescent="0.25">
      <c r="A220" t="s">
        <v>48</v>
      </c>
      <c r="B220" t="s">
        <v>49</v>
      </c>
      <c r="C220" s="13">
        <v>46164</v>
      </c>
      <c r="D220" s="14">
        <v>10</v>
      </c>
      <c r="E220" s="15">
        <v>50.1</v>
      </c>
      <c r="F220" s="16">
        <v>85</v>
      </c>
      <c r="G220" t="s">
        <v>43</v>
      </c>
      <c r="H220" s="17">
        <v>0</v>
      </c>
      <c r="I220" t="s">
        <v>44</v>
      </c>
      <c r="J220" t="s">
        <v>26</v>
      </c>
      <c r="K220" t="s">
        <v>27</v>
      </c>
    </row>
    <row r="221" spans="1:11" x14ac:dyDescent="0.25">
      <c r="A221" t="s">
        <v>50</v>
      </c>
      <c r="B221" t="s">
        <v>51</v>
      </c>
      <c r="C221" s="13">
        <v>46164</v>
      </c>
      <c r="D221" s="14">
        <v>7</v>
      </c>
      <c r="E221" s="15">
        <v>37</v>
      </c>
      <c r="F221" s="16">
        <v>95</v>
      </c>
      <c r="G221" t="s">
        <v>43</v>
      </c>
      <c r="H221" s="17">
        <v>0</v>
      </c>
      <c r="I221" t="s">
        <v>44</v>
      </c>
      <c r="J221" t="s">
        <v>28</v>
      </c>
      <c r="K221" t="s">
        <v>27</v>
      </c>
    </row>
    <row r="222" spans="1:11" x14ac:dyDescent="0.25">
      <c r="A222" t="s">
        <v>52</v>
      </c>
      <c r="B222" t="s">
        <v>53</v>
      </c>
      <c r="C222" s="13">
        <v>46164</v>
      </c>
      <c r="D222" s="14">
        <v>8</v>
      </c>
      <c r="E222" s="15">
        <v>40.1</v>
      </c>
      <c r="F222" s="16">
        <v>95</v>
      </c>
      <c r="G222" t="s">
        <v>43</v>
      </c>
      <c r="H222" s="17">
        <v>0</v>
      </c>
      <c r="I222" t="s">
        <v>44</v>
      </c>
      <c r="J222" t="s">
        <v>22</v>
      </c>
      <c r="K222" t="s">
        <v>27</v>
      </c>
    </row>
    <row r="223" spans="1:11" x14ac:dyDescent="0.25">
      <c r="A223" t="s">
        <v>54</v>
      </c>
      <c r="B223" t="s">
        <v>55</v>
      </c>
      <c r="C223" s="13">
        <v>46164</v>
      </c>
      <c r="D223" s="14">
        <v>0</v>
      </c>
      <c r="E223" s="15">
        <v>0</v>
      </c>
      <c r="F223" s="16">
        <v>0</v>
      </c>
      <c r="G223" t="s">
        <v>43</v>
      </c>
      <c r="H223" s="17">
        <v>0</v>
      </c>
      <c r="I223" t="s">
        <v>68</v>
      </c>
      <c r="J223" t="s">
        <v>24</v>
      </c>
      <c r="K223" t="s">
        <v>27</v>
      </c>
    </row>
    <row r="224" spans="1:11" x14ac:dyDescent="0.25">
      <c r="A224" t="s">
        <v>56</v>
      </c>
      <c r="B224" t="s">
        <v>57</v>
      </c>
      <c r="C224" s="13">
        <v>46164</v>
      </c>
      <c r="D224" s="14">
        <v>10</v>
      </c>
      <c r="E224" s="15">
        <v>53</v>
      </c>
      <c r="F224" s="16">
        <v>100</v>
      </c>
      <c r="G224" t="s">
        <v>43</v>
      </c>
      <c r="H224" s="17">
        <v>0</v>
      </c>
      <c r="I224" t="s">
        <v>44</v>
      </c>
      <c r="J224" t="s">
        <v>26</v>
      </c>
      <c r="K224" t="s">
        <v>27</v>
      </c>
    </row>
    <row r="225" spans="1:11" x14ac:dyDescent="0.25">
      <c r="A225" t="s">
        <v>58</v>
      </c>
      <c r="B225" t="s">
        <v>59</v>
      </c>
      <c r="C225" s="13">
        <v>46164</v>
      </c>
      <c r="D225" s="14">
        <v>11</v>
      </c>
      <c r="E225" s="15">
        <v>55.5</v>
      </c>
      <c r="F225" s="16">
        <v>100</v>
      </c>
      <c r="G225" t="s">
        <v>47</v>
      </c>
      <c r="H225" s="17">
        <v>0</v>
      </c>
      <c r="I225" t="s">
        <v>44</v>
      </c>
      <c r="J225" t="s">
        <v>28</v>
      </c>
      <c r="K225" t="s">
        <v>27</v>
      </c>
    </row>
    <row r="226" spans="1:11" x14ac:dyDescent="0.25">
      <c r="A226" t="s">
        <v>60</v>
      </c>
      <c r="B226" t="s">
        <v>61</v>
      </c>
      <c r="C226" s="13">
        <v>46164</v>
      </c>
      <c r="D226" s="14">
        <v>9</v>
      </c>
      <c r="E226" s="15">
        <v>46.6</v>
      </c>
      <c r="F226" s="16">
        <v>115</v>
      </c>
      <c r="G226" t="s">
        <v>43</v>
      </c>
      <c r="H226" s="17">
        <v>0</v>
      </c>
      <c r="I226" t="s">
        <v>44</v>
      </c>
      <c r="J226" t="s">
        <v>22</v>
      </c>
      <c r="K226" t="s">
        <v>27</v>
      </c>
    </row>
    <row r="227" spans="1:11" x14ac:dyDescent="0.25">
      <c r="A227" t="s">
        <v>62</v>
      </c>
      <c r="B227" t="s">
        <v>63</v>
      </c>
      <c r="C227" s="13">
        <v>46164</v>
      </c>
      <c r="D227" s="14">
        <v>14</v>
      </c>
      <c r="E227" s="15">
        <v>56.6</v>
      </c>
      <c r="F227" s="16">
        <v>100</v>
      </c>
      <c r="G227" t="s">
        <v>47</v>
      </c>
      <c r="H227" s="17">
        <v>40.24</v>
      </c>
      <c r="I227" t="s">
        <v>44</v>
      </c>
      <c r="J227" t="s">
        <v>24</v>
      </c>
      <c r="K227" t="s">
        <v>27</v>
      </c>
    </row>
    <row r="228" spans="1:11" x14ac:dyDescent="0.25">
      <c r="A228" t="s">
        <v>64</v>
      </c>
      <c r="B228" t="s">
        <v>65</v>
      </c>
      <c r="C228" s="13">
        <v>46164</v>
      </c>
      <c r="D228" s="14">
        <v>16</v>
      </c>
      <c r="E228" s="15">
        <v>78.8</v>
      </c>
      <c r="F228" s="16">
        <v>95</v>
      </c>
      <c r="G228" t="s">
        <v>47</v>
      </c>
      <c r="H228" s="17">
        <v>0</v>
      </c>
      <c r="I228" t="s">
        <v>44</v>
      </c>
      <c r="J228" t="s">
        <v>26</v>
      </c>
      <c r="K228" t="s">
        <v>27</v>
      </c>
    </row>
    <row r="229" spans="1:11" x14ac:dyDescent="0.25">
      <c r="A229" t="s">
        <v>66</v>
      </c>
      <c r="B229" t="s">
        <v>67</v>
      </c>
      <c r="C229" s="13">
        <v>46164</v>
      </c>
      <c r="D229" s="14">
        <v>11</v>
      </c>
      <c r="E229" s="15">
        <v>37.9</v>
      </c>
      <c r="F229" s="16">
        <v>90</v>
      </c>
      <c r="G229" t="s">
        <v>47</v>
      </c>
      <c r="H229" s="17">
        <v>0</v>
      </c>
      <c r="I229" t="s">
        <v>44</v>
      </c>
      <c r="J229" t="s">
        <v>28</v>
      </c>
      <c r="K229" t="s">
        <v>27</v>
      </c>
    </row>
    <row r="230" spans="1:11" x14ac:dyDescent="0.25">
      <c r="A230" t="s">
        <v>41</v>
      </c>
      <c r="B230" t="s">
        <v>42</v>
      </c>
      <c r="C230" s="13">
        <v>46165</v>
      </c>
      <c r="D230" s="14">
        <v>14</v>
      </c>
      <c r="E230" s="15">
        <v>55.4</v>
      </c>
      <c r="F230" s="16">
        <v>110</v>
      </c>
      <c r="G230" t="s">
        <v>47</v>
      </c>
      <c r="H230" s="17">
        <v>4.74</v>
      </c>
      <c r="I230" t="s">
        <v>44</v>
      </c>
      <c r="J230" t="s">
        <v>22</v>
      </c>
      <c r="K230" t="s">
        <v>27</v>
      </c>
    </row>
    <row r="231" spans="1:11" x14ac:dyDescent="0.25">
      <c r="A231" t="s">
        <v>45</v>
      </c>
      <c r="B231" t="s">
        <v>46</v>
      </c>
      <c r="C231" s="13">
        <v>46165</v>
      </c>
      <c r="D231" s="14">
        <v>10</v>
      </c>
      <c r="E231" s="15">
        <v>46.9</v>
      </c>
      <c r="F231" s="16">
        <v>85</v>
      </c>
      <c r="G231" t="s">
        <v>43</v>
      </c>
      <c r="H231" s="17">
        <v>70.97</v>
      </c>
      <c r="I231" t="s">
        <v>44</v>
      </c>
      <c r="J231" t="s">
        <v>24</v>
      </c>
      <c r="K231" t="s">
        <v>27</v>
      </c>
    </row>
    <row r="232" spans="1:11" x14ac:dyDescent="0.25">
      <c r="A232" t="s">
        <v>48</v>
      </c>
      <c r="B232" t="s">
        <v>49</v>
      </c>
      <c r="C232" s="13">
        <v>46165</v>
      </c>
      <c r="D232" s="14">
        <v>13</v>
      </c>
      <c r="E232" s="15">
        <v>45.1</v>
      </c>
      <c r="F232" s="16">
        <v>90</v>
      </c>
      <c r="G232" t="s">
        <v>47</v>
      </c>
      <c r="H232" s="17">
        <v>0</v>
      </c>
      <c r="I232" t="s">
        <v>44</v>
      </c>
      <c r="J232" t="s">
        <v>26</v>
      </c>
      <c r="K232" t="s">
        <v>27</v>
      </c>
    </row>
    <row r="233" spans="1:11" x14ac:dyDescent="0.25">
      <c r="A233" t="s">
        <v>50</v>
      </c>
      <c r="B233" t="s">
        <v>51</v>
      </c>
      <c r="C233" s="13">
        <v>46165</v>
      </c>
      <c r="D233" s="14">
        <v>13</v>
      </c>
      <c r="E233" s="15">
        <v>52.7</v>
      </c>
      <c r="F233" s="16">
        <v>115</v>
      </c>
      <c r="G233" t="s">
        <v>47</v>
      </c>
      <c r="H233" s="17">
        <v>0</v>
      </c>
      <c r="I233" t="s">
        <v>44</v>
      </c>
      <c r="J233" t="s">
        <v>28</v>
      </c>
      <c r="K233" t="s">
        <v>27</v>
      </c>
    </row>
    <row r="234" spans="1:11" x14ac:dyDescent="0.25">
      <c r="A234" t="s">
        <v>52</v>
      </c>
      <c r="B234" t="s">
        <v>53</v>
      </c>
      <c r="C234" s="13">
        <v>46165</v>
      </c>
      <c r="D234" s="14">
        <v>15</v>
      </c>
      <c r="E234" s="15">
        <v>73.599999999999994</v>
      </c>
      <c r="F234" s="16">
        <v>90</v>
      </c>
      <c r="G234" t="s">
        <v>47</v>
      </c>
      <c r="H234" s="17">
        <v>0</v>
      </c>
      <c r="I234" t="s">
        <v>44</v>
      </c>
      <c r="J234" t="s">
        <v>22</v>
      </c>
      <c r="K234" t="s">
        <v>27</v>
      </c>
    </row>
    <row r="235" spans="1:11" x14ac:dyDescent="0.25">
      <c r="A235" t="s">
        <v>54</v>
      </c>
      <c r="B235" t="s">
        <v>55</v>
      </c>
      <c r="C235" s="13">
        <v>46165</v>
      </c>
      <c r="D235" s="14">
        <v>13</v>
      </c>
      <c r="E235" s="15">
        <v>60</v>
      </c>
      <c r="F235" s="16">
        <v>95</v>
      </c>
      <c r="G235" t="s">
        <v>47</v>
      </c>
      <c r="H235" s="17">
        <v>27.79</v>
      </c>
      <c r="I235" t="s">
        <v>44</v>
      </c>
      <c r="J235" t="s">
        <v>24</v>
      </c>
      <c r="K235" t="s">
        <v>27</v>
      </c>
    </row>
    <row r="236" spans="1:11" x14ac:dyDescent="0.25">
      <c r="A236" t="s">
        <v>56</v>
      </c>
      <c r="B236" t="s">
        <v>57</v>
      </c>
      <c r="C236" s="13">
        <v>46165</v>
      </c>
      <c r="D236" s="14">
        <v>9</v>
      </c>
      <c r="E236" s="15">
        <v>46.5</v>
      </c>
      <c r="F236" s="16">
        <v>85</v>
      </c>
      <c r="G236" t="s">
        <v>43</v>
      </c>
      <c r="H236" s="17">
        <v>0</v>
      </c>
      <c r="I236" t="s">
        <v>44</v>
      </c>
      <c r="J236" t="s">
        <v>26</v>
      </c>
      <c r="K236" t="s">
        <v>27</v>
      </c>
    </row>
    <row r="237" spans="1:11" x14ac:dyDescent="0.25">
      <c r="A237" t="s">
        <v>58</v>
      </c>
      <c r="B237" t="s">
        <v>59</v>
      </c>
      <c r="C237" s="13">
        <v>46165</v>
      </c>
      <c r="D237" s="14">
        <v>16</v>
      </c>
      <c r="E237" s="15">
        <v>64.400000000000006</v>
      </c>
      <c r="F237" s="16">
        <v>100</v>
      </c>
      <c r="G237" t="s">
        <v>47</v>
      </c>
      <c r="H237" s="17">
        <v>0</v>
      </c>
      <c r="I237" t="s">
        <v>44</v>
      </c>
      <c r="J237" t="s">
        <v>28</v>
      </c>
      <c r="K237" t="s">
        <v>27</v>
      </c>
    </row>
    <row r="238" spans="1:11" x14ac:dyDescent="0.25">
      <c r="A238" t="s">
        <v>60</v>
      </c>
      <c r="B238" t="s">
        <v>61</v>
      </c>
      <c r="C238" s="13">
        <v>46165</v>
      </c>
      <c r="D238" s="14">
        <v>0</v>
      </c>
      <c r="E238" s="15">
        <v>0</v>
      </c>
      <c r="F238" s="16">
        <v>0</v>
      </c>
      <c r="G238" t="s">
        <v>43</v>
      </c>
      <c r="H238" s="17">
        <v>0</v>
      </c>
      <c r="I238" t="s">
        <v>68</v>
      </c>
      <c r="J238" t="s">
        <v>22</v>
      </c>
      <c r="K238" t="s">
        <v>27</v>
      </c>
    </row>
    <row r="239" spans="1:11" x14ac:dyDescent="0.25">
      <c r="A239" t="s">
        <v>62</v>
      </c>
      <c r="B239" t="s">
        <v>63</v>
      </c>
      <c r="C239" s="13">
        <v>46165</v>
      </c>
      <c r="D239" s="14">
        <v>0</v>
      </c>
      <c r="E239" s="15">
        <v>0</v>
      </c>
      <c r="F239" s="16">
        <v>0</v>
      </c>
      <c r="G239" t="s">
        <v>43</v>
      </c>
      <c r="H239" s="17">
        <v>0</v>
      </c>
      <c r="I239" t="s">
        <v>68</v>
      </c>
      <c r="J239" t="s">
        <v>24</v>
      </c>
      <c r="K239" t="s">
        <v>27</v>
      </c>
    </row>
    <row r="240" spans="1:11" x14ac:dyDescent="0.25">
      <c r="A240" t="s">
        <v>64</v>
      </c>
      <c r="B240" t="s">
        <v>65</v>
      </c>
      <c r="C240" s="13">
        <v>46165</v>
      </c>
      <c r="D240" s="14">
        <v>7</v>
      </c>
      <c r="E240" s="15">
        <v>33.1</v>
      </c>
      <c r="F240" s="16">
        <v>115</v>
      </c>
      <c r="G240" t="s">
        <v>43</v>
      </c>
      <c r="H240" s="17">
        <v>0</v>
      </c>
      <c r="I240" t="s">
        <v>44</v>
      </c>
      <c r="J240" t="s">
        <v>26</v>
      </c>
      <c r="K240" t="s">
        <v>27</v>
      </c>
    </row>
    <row r="241" spans="1:11" x14ac:dyDescent="0.25">
      <c r="A241" t="s">
        <v>66</v>
      </c>
      <c r="B241" t="s">
        <v>67</v>
      </c>
      <c r="C241" s="13">
        <v>46165</v>
      </c>
      <c r="D241" s="14">
        <v>0</v>
      </c>
      <c r="E241" s="15">
        <v>0</v>
      </c>
      <c r="F241" s="16">
        <v>0</v>
      </c>
      <c r="G241" t="s">
        <v>43</v>
      </c>
      <c r="H241" s="17">
        <v>0</v>
      </c>
      <c r="I241" t="s">
        <v>68</v>
      </c>
      <c r="J241" t="s">
        <v>28</v>
      </c>
      <c r="K241" t="s">
        <v>27</v>
      </c>
    </row>
    <row r="242" spans="1:11" x14ac:dyDescent="0.25">
      <c r="A242" t="s">
        <v>41</v>
      </c>
      <c r="B242" t="s">
        <v>42</v>
      </c>
      <c r="C242" s="13">
        <v>46166</v>
      </c>
      <c r="D242" s="14">
        <v>11</v>
      </c>
      <c r="E242" s="15">
        <v>41.4</v>
      </c>
      <c r="F242" s="16">
        <v>90</v>
      </c>
      <c r="G242" t="s">
        <v>47</v>
      </c>
      <c r="H242" s="17">
        <v>0</v>
      </c>
      <c r="I242" t="s">
        <v>44</v>
      </c>
      <c r="J242" t="s">
        <v>22</v>
      </c>
      <c r="K242" t="s">
        <v>27</v>
      </c>
    </row>
    <row r="243" spans="1:11" x14ac:dyDescent="0.25">
      <c r="A243" t="s">
        <v>45</v>
      </c>
      <c r="B243" t="s">
        <v>46</v>
      </c>
      <c r="C243" s="13">
        <v>46166</v>
      </c>
      <c r="D243" s="14">
        <v>14</v>
      </c>
      <c r="E243" s="15">
        <v>51.5</v>
      </c>
      <c r="F243" s="16">
        <v>90</v>
      </c>
      <c r="G243" t="s">
        <v>47</v>
      </c>
      <c r="H243" s="17">
        <v>0</v>
      </c>
      <c r="I243" t="s">
        <v>44</v>
      </c>
      <c r="J243" t="s">
        <v>24</v>
      </c>
      <c r="K243" t="s">
        <v>27</v>
      </c>
    </row>
    <row r="244" spans="1:11" x14ac:dyDescent="0.25">
      <c r="A244" t="s">
        <v>48</v>
      </c>
      <c r="B244" t="s">
        <v>49</v>
      </c>
      <c r="C244" s="13">
        <v>46166</v>
      </c>
      <c r="D244" s="14">
        <v>8</v>
      </c>
      <c r="E244" s="15">
        <v>40.1</v>
      </c>
      <c r="F244" s="16">
        <v>110</v>
      </c>
      <c r="G244" t="s">
        <v>43</v>
      </c>
      <c r="H244" s="17">
        <v>64.38</v>
      </c>
      <c r="I244" t="s">
        <v>44</v>
      </c>
      <c r="J244" t="s">
        <v>26</v>
      </c>
      <c r="K244" t="s">
        <v>27</v>
      </c>
    </row>
    <row r="245" spans="1:11" x14ac:dyDescent="0.25">
      <c r="A245" t="s">
        <v>50</v>
      </c>
      <c r="B245" t="s">
        <v>51</v>
      </c>
      <c r="C245" s="13">
        <v>46166</v>
      </c>
      <c r="D245" s="14">
        <v>8</v>
      </c>
      <c r="E245" s="15">
        <v>35.5</v>
      </c>
      <c r="F245" s="16">
        <v>90</v>
      </c>
      <c r="G245" t="s">
        <v>43</v>
      </c>
      <c r="H245" s="17">
        <v>64.98</v>
      </c>
      <c r="I245" t="s">
        <v>44</v>
      </c>
      <c r="J245" t="s">
        <v>28</v>
      </c>
      <c r="K245" t="s">
        <v>27</v>
      </c>
    </row>
    <row r="246" spans="1:11" x14ac:dyDescent="0.25">
      <c r="A246" t="s">
        <v>52</v>
      </c>
      <c r="B246" t="s">
        <v>53</v>
      </c>
      <c r="C246" s="13">
        <v>46166</v>
      </c>
      <c r="D246" s="14">
        <v>11</v>
      </c>
      <c r="E246" s="15">
        <v>55.2</v>
      </c>
      <c r="F246" s="16">
        <v>90</v>
      </c>
      <c r="G246" t="s">
        <v>47</v>
      </c>
      <c r="H246" s="17">
        <v>0</v>
      </c>
      <c r="I246" t="s">
        <v>44</v>
      </c>
      <c r="J246" t="s">
        <v>22</v>
      </c>
      <c r="K246" t="s">
        <v>27</v>
      </c>
    </row>
    <row r="247" spans="1:11" x14ac:dyDescent="0.25">
      <c r="A247" t="s">
        <v>54</v>
      </c>
      <c r="B247" t="s">
        <v>55</v>
      </c>
      <c r="C247" s="13">
        <v>46166</v>
      </c>
      <c r="D247" s="14">
        <v>10</v>
      </c>
      <c r="E247" s="15">
        <v>33.200000000000003</v>
      </c>
      <c r="F247" s="16">
        <v>115</v>
      </c>
      <c r="G247" t="s">
        <v>43</v>
      </c>
      <c r="H247" s="17">
        <v>0</v>
      </c>
      <c r="I247" t="s">
        <v>44</v>
      </c>
      <c r="J247" t="s">
        <v>24</v>
      </c>
      <c r="K247" t="s">
        <v>27</v>
      </c>
    </row>
    <row r="248" spans="1:11" x14ac:dyDescent="0.25">
      <c r="A248" t="s">
        <v>56</v>
      </c>
      <c r="B248" t="s">
        <v>57</v>
      </c>
      <c r="C248" s="13">
        <v>46166</v>
      </c>
      <c r="D248" s="14">
        <v>7</v>
      </c>
      <c r="E248" s="15">
        <v>30.1</v>
      </c>
      <c r="F248" s="16">
        <v>95</v>
      </c>
      <c r="G248" t="s">
        <v>43</v>
      </c>
      <c r="H248" s="17">
        <v>0</v>
      </c>
      <c r="I248" t="s">
        <v>44</v>
      </c>
      <c r="J248" t="s">
        <v>26</v>
      </c>
      <c r="K248" t="s">
        <v>27</v>
      </c>
    </row>
    <row r="249" spans="1:11" x14ac:dyDescent="0.25">
      <c r="A249" t="s">
        <v>58</v>
      </c>
      <c r="B249" t="s">
        <v>59</v>
      </c>
      <c r="C249" s="13">
        <v>46166</v>
      </c>
      <c r="D249" s="14">
        <v>14</v>
      </c>
      <c r="E249" s="15">
        <v>51.9</v>
      </c>
      <c r="F249" s="16">
        <v>110</v>
      </c>
      <c r="G249" t="s">
        <v>47</v>
      </c>
      <c r="H249" s="17">
        <v>58.74</v>
      </c>
      <c r="I249" t="s">
        <v>44</v>
      </c>
      <c r="J249" t="s">
        <v>28</v>
      </c>
      <c r="K249" t="s">
        <v>27</v>
      </c>
    </row>
    <row r="250" spans="1:11" x14ac:dyDescent="0.25">
      <c r="A250" t="s">
        <v>60</v>
      </c>
      <c r="B250" t="s">
        <v>61</v>
      </c>
      <c r="C250" s="13">
        <v>46166</v>
      </c>
      <c r="D250" s="14">
        <v>14</v>
      </c>
      <c r="E250" s="15">
        <v>54.5</v>
      </c>
      <c r="F250" s="16">
        <v>115</v>
      </c>
      <c r="G250" t="s">
        <v>47</v>
      </c>
      <c r="H250" s="17">
        <v>0</v>
      </c>
      <c r="I250" t="s">
        <v>44</v>
      </c>
      <c r="J250" t="s">
        <v>22</v>
      </c>
      <c r="K250" t="s">
        <v>27</v>
      </c>
    </row>
    <row r="251" spans="1:11" x14ac:dyDescent="0.25">
      <c r="A251" t="s">
        <v>62</v>
      </c>
      <c r="B251" t="s">
        <v>63</v>
      </c>
      <c r="C251" s="13">
        <v>46166</v>
      </c>
      <c r="D251" s="14">
        <v>13</v>
      </c>
      <c r="E251" s="15">
        <v>66.900000000000006</v>
      </c>
      <c r="F251" s="16">
        <v>100</v>
      </c>
      <c r="G251" t="s">
        <v>47</v>
      </c>
      <c r="H251" s="17">
        <v>0</v>
      </c>
      <c r="I251" t="s">
        <v>44</v>
      </c>
      <c r="J251" t="s">
        <v>24</v>
      </c>
      <c r="K251" t="s">
        <v>27</v>
      </c>
    </row>
    <row r="252" spans="1:11" x14ac:dyDescent="0.25">
      <c r="A252" t="s">
        <v>64</v>
      </c>
      <c r="B252" t="s">
        <v>65</v>
      </c>
      <c r="C252" s="13">
        <v>46166</v>
      </c>
      <c r="D252" s="14">
        <v>13</v>
      </c>
      <c r="E252" s="15">
        <v>43.8</v>
      </c>
      <c r="F252" s="16">
        <v>85</v>
      </c>
      <c r="G252" t="s">
        <v>47</v>
      </c>
      <c r="H252" s="17">
        <v>0</v>
      </c>
      <c r="I252" t="s">
        <v>44</v>
      </c>
      <c r="J252" t="s">
        <v>26</v>
      </c>
      <c r="K252" t="s">
        <v>27</v>
      </c>
    </row>
    <row r="253" spans="1:11" x14ac:dyDescent="0.25">
      <c r="A253" t="s">
        <v>66</v>
      </c>
      <c r="B253" t="s">
        <v>67</v>
      </c>
      <c r="C253" s="13">
        <v>46166</v>
      </c>
      <c r="D253" s="14">
        <v>8</v>
      </c>
      <c r="E253" s="15">
        <v>30.7</v>
      </c>
      <c r="F253" s="16">
        <v>115</v>
      </c>
      <c r="G253" t="s">
        <v>43</v>
      </c>
      <c r="H253" s="17">
        <v>0</v>
      </c>
      <c r="I253" t="s">
        <v>44</v>
      </c>
      <c r="J253" t="s">
        <v>28</v>
      </c>
      <c r="K253" t="s">
        <v>27</v>
      </c>
    </row>
    <row r="254" spans="1:11" x14ac:dyDescent="0.25">
      <c r="A254" t="s">
        <v>41</v>
      </c>
      <c r="B254" t="s">
        <v>42</v>
      </c>
      <c r="C254" s="13">
        <v>46167</v>
      </c>
      <c r="D254" s="14">
        <v>12</v>
      </c>
      <c r="E254" s="15">
        <v>65.900000000000006</v>
      </c>
      <c r="F254" s="16">
        <v>110</v>
      </c>
      <c r="G254" t="s">
        <v>47</v>
      </c>
      <c r="H254" s="17">
        <v>0</v>
      </c>
      <c r="I254" t="s">
        <v>44</v>
      </c>
      <c r="J254" t="s">
        <v>22</v>
      </c>
      <c r="K254" t="s">
        <v>27</v>
      </c>
    </row>
    <row r="255" spans="1:11" x14ac:dyDescent="0.25">
      <c r="A255" t="s">
        <v>45</v>
      </c>
      <c r="B255" t="s">
        <v>46</v>
      </c>
      <c r="C255" s="13">
        <v>46167</v>
      </c>
      <c r="D255" s="14">
        <v>12</v>
      </c>
      <c r="E255" s="15">
        <v>41.1</v>
      </c>
      <c r="F255" s="16">
        <v>115</v>
      </c>
      <c r="G255" t="s">
        <v>47</v>
      </c>
      <c r="H255" s="17">
        <v>49.1</v>
      </c>
      <c r="I255" t="s">
        <v>44</v>
      </c>
      <c r="J255" t="s">
        <v>24</v>
      </c>
      <c r="K255" t="s">
        <v>27</v>
      </c>
    </row>
    <row r="256" spans="1:11" x14ac:dyDescent="0.25">
      <c r="A256" t="s">
        <v>48</v>
      </c>
      <c r="B256" t="s">
        <v>49</v>
      </c>
      <c r="C256" s="13">
        <v>46167</v>
      </c>
      <c r="D256" s="14">
        <v>14</v>
      </c>
      <c r="E256" s="15">
        <v>68</v>
      </c>
      <c r="F256" s="16">
        <v>90</v>
      </c>
      <c r="G256" t="s">
        <v>47</v>
      </c>
      <c r="H256" s="17">
        <v>0</v>
      </c>
      <c r="I256" t="s">
        <v>44</v>
      </c>
      <c r="J256" t="s">
        <v>26</v>
      </c>
      <c r="K256" t="s">
        <v>27</v>
      </c>
    </row>
    <row r="257" spans="1:11" x14ac:dyDescent="0.25">
      <c r="A257" t="s">
        <v>50</v>
      </c>
      <c r="B257" t="s">
        <v>51</v>
      </c>
      <c r="C257" s="13">
        <v>46167</v>
      </c>
      <c r="D257" s="14">
        <v>0</v>
      </c>
      <c r="E257" s="15">
        <v>0</v>
      </c>
      <c r="F257" s="16">
        <v>0</v>
      </c>
      <c r="G257" t="s">
        <v>43</v>
      </c>
      <c r="H257" s="17">
        <v>0</v>
      </c>
      <c r="I257" t="s">
        <v>68</v>
      </c>
      <c r="J257" t="s">
        <v>28</v>
      </c>
      <c r="K257" t="s">
        <v>27</v>
      </c>
    </row>
    <row r="258" spans="1:11" x14ac:dyDescent="0.25">
      <c r="A258" t="s">
        <v>52</v>
      </c>
      <c r="B258" t="s">
        <v>53</v>
      </c>
      <c r="C258" s="13">
        <v>46167</v>
      </c>
      <c r="D258" s="14">
        <v>13</v>
      </c>
      <c r="E258" s="15">
        <v>53.5</v>
      </c>
      <c r="F258" s="16">
        <v>115</v>
      </c>
      <c r="G258" t="s">
        <v>47</v>
      </c>
      <c r="H258" s="17">
        <v>32.01</v>
      </c>
      <c r="I258" t="s">
        <v>44</v>
      </c>
      <c r="J258" t="s">
        <v>22</v>
      </c>
      <c r="K258" t="s">
        <v>27</v>
      </c>
    </row>
    <row r="259" spans="1:11" x14ac:dyDescent="0.25">
      <c r="A259" t="s">
        <v>54</v>
      </c>
      <c r="B259" t="s">
        <v>55</v>
      </c>
      <c r="C259" s="13">
        <v>46167</v>
      </c>
      <c r="D259" s="14">
        <v>11</v>
      </c>
      <c r="E259" s="15">
        <v>59.3</v>
      </c>
      <c r="F259" s="16">
        <v>115</v>
      </c>
      <c r="G259" t="s">
        <v>47</v>
      </c>
      <c r="H259" s="17">
        <v>0</v>
      </c>
      <c r="I259" t="s">
        <v>44</v>
      </c>
      <c r="J259" t="s">
        <v>24</v>
      </c>
      <c r="K259" t="s">
        <v>27</v>
      </c>
    </row>
    <row r="260" spans="1:11" x14ac:dyDescent="0.25">
      <c r="A260" t="s">
        <v>56</v>
      </c>
      <c r="B260" t="s">
        <v>57</v>
      </c>
      <c r="C260" s="13">
        <v>46167</v>
      </c>
      <c r="D260" s="14">
        <v>7</v>
      </c>
      <c r="E260" s="15">
        <v>23.9</v>
      </c>
      <c r="F260" s="16">
        <v>85</v>
      </c>
      <c r="G260" t="s">
        <v>43</v>
      </c>
      <c r="H260" s="17">
        <v>0</v>
      </c>
      <c r="I260" t="s">
        <v>44</v>
      </c>
      <c r="J260" t="s">
        <v>26</v>
      </c>
      <c r="K260" t="s">
        <v>27</v>
      </c>
    </row>
    <row r="261" spans="1:11" x14ac:dyDescent="0.25">
      <c r="A261" t="s">
        <v>58</v>
      </c>
      <c r="B261" t="s">
        <v>59</v>
      </c>
      <c r="C261" s="13">
        <v>46167</v>
      </c>
      <c r="D261" s="14">
        <v>8</v>
      </c>
      <c r="E261" s="15">
        <v>35.799999999999997</v>
      </c>
      <c r="F261" s="16">
        <v>110</v>
      </c>
      <c r="G261" t="s">
        <v>43</v>
      </c>
      <c r="H261" s="17">
        <v>0</v>
      </c>
      <c r="I261" t="s">
        <v>44</v>
      </c>
      <c r="J261" t="s">
        <v>28</v>
      </c>
      <c r="K261" t="s">
        <v>27</v>
      </c>
    </row>
    <row r="262" spans="1:11" x14ac:dyDescent="0.25">
      <c r="A262" t="s">
        <v>60</v>
      </c>
      <c r="B262" t="s">
        <v>61</v>
      </c>
      <c r="C262" s="13">
        <v>46167</v>
      </c>
      <c r="D262" s="14">
        <v>16</v>
      </c>
      <c r="E262" s="15">
        <v>55.7</v>
      </c>
      <c r="F262" s="16">
        <v>95</v>
      </c>
      <c r="G262" t="s">
        <v>47</v>
      </c>
      <c r="H262" s="17">
        <v>0</v>
      </c>
      <c r="I262" t="s">
        <v>44</v>
      </c>
      <c r="J262" t="s">
        <v>22</v>
      </c>
      <c r="K262" t="s">
        <v>27</v>
      </c>
    </row>
    <row r="263" spans="1:11" x14ac:dyDescent="0.25">
      <c r="A263" t="s">
        <v>62</v>
      </c>
      <c r="B263" t="s">
        <v>63</v>
      </c>
      <c r="C263" s="13">
        <v>46167</v>
      </c>
      <c r="D263" s="14">
        <v>0</v>
      </c>
      <c r="E263" s="15">
        <v>0</v>
      </c>
      <c r="F263" s="16">
        <v>0</v>
      </c>
      <c r="G263" t="s">
        <v>43</v>
      </c>
      <c r="H263" s="17">
        <v>0</v>
      </c>
      <c r="I263" t="s">
        <v>68</v>
      </c>
      <c r="J263" t="s">
        <v>24</v>
      </c>
      <c r="K263" t="s">
        <v>27</v>
      </c>
    </row>
    <row r="264" spans="1:11" x14ac:dyDescent="0.25">
      <c r="A264" t="s">
        <v>64</v>
      </c>
      <c r="B264" t="s">
        <v>65</v>
      </c>
      <c r="C264" s="13">
        <v>46167</v>
      </c>
      <c r="D264" s="14">
        <v>6</v>
      </c>
      <c r="E264" s="15">
        <v>32.6</v>
      </c>
      <c r="F264" s="16">
        <v>110</v>
      </c>
      <c r="G264" t="s">
        <v>43</v>
      </c>
      <c r="H264" s="17">
        <v>0</v>
      </c>
      <c r="I264" t="s">
        <v>44</v>
      </c>
      <c r="J264" t="s">
        <v>26</v>
      </c>
      <c r="K264" t="s">
        <v>27</v>
      </c>
    </row>
    <row r="265" spans="1:11" x14ac:dyDescent="0.25">
      <c r="A265" t="s">
        <v>66</v>
      </c>
      <c r="B265" t="s">
        <v>67</v>
      </c>
      <c r="C265" s="13">
        <v>46167</v>
      </c>
      <c r="D265" s="14">
        <v>14</v>
      </c>
      <c r="E265" s="15">
        <v>51.7</v>
      </c>
      <c r="F265" s="16">
        <v>115</v>
      </c>
      <c r="G265" t="s">
        <v>47</v>
      </c>
      <c r="H265" s="17">
        <v>0</v>
      </c>
      <c r="I265" t="s">
        <v>44</v>
      </c>
      <c r="J265" t="s">
        <v>28</v>
      </c>
      <c r="K265" t="s">
        <v>27</v>
      </c>
    </row>
    <row r="266" spans="1:11" x14ac:dyDescent="0.25">
      <c r="A266" t="s">
        <v>41</v>
      </c>
      <c r="B266" t="s">
        <v>42</v>
      </c>
      <c r="C266" s="13">
        <v>46168</v>
      </c>
      <c r="D266" s="14">
        <v>11</v>
      </c>
      <c r="E266" s="15">
        <v>56.6</v>
      </c>
      <c r="F266" s="16">
        <v>95</v>
      </c>
      <c r="G266" t="s">
        <v>47</v>
      </c>
      <c r="H266" s="17">
        <v>20.89</v>
      </c>
      <c r="I266" t="s">
        <v>44</v>
      </c>
      <c r="J266" t="s">
        <v>22</v>
      </c>
      <c r="K266" t="s">
        <v>27</v>
      </c>
    </row>
    <row r="267" spans="1:11" x14ac:dyDescent="0.25">
      <c r="A267" t="s">
        <v>45</v>
      </c>
      <c r="B267" t="s">
        <v>46</v>
      </c>
      <c r="C267" s="13">
        <v>46168</v>
      </c>
      <c r="D267" s="14">
        <v>12</v>
      </c>
      <c r="E267" s="15">
        <v>61.7</v>
      </c>
      <c r="F267" s="16">
        <v>110</v>
      </c>
      <c r="G267" t="s">
        <v>47</v>
      </c>
      <c r="H267" s="17">
        <v>0</v>
      </c>
      <c r="I267" t="s">
        <v>44</v>
      </c>
      <c r="J267" t="s">
        <v>24</v>
      </c>
      <c r="K267" t="s">
        <v>27</v>
      </c>
    </row>
    <row r="268" spans="1:11" x14ac:dyDescent="0.25">
      <c r="A268" t="s">
        <v>48</v>
      </c>
      <c r="B268" t="s">
        <v>49</v>
      </c>
      <c r="C268" s="13">
        <v>46168</v>
      </c>
      <c r="D268" s="14">
        <v>6</v>
      </c>
      <c r="E268" s="15">
        <v>27.6</v>
      </c>
      <c r="F268" s="16">
        <v>115</v>
      </c>
      <c r="G268" t="s">
        <v>43</v>
      </c>
      <c r="H268" s="17">
        <v>0</v>
      </c>
      <c r="I268" t="s">
        <v>44</v>
      </c>
      <c r="J268" t="s">
        <v>26</v>
      </c>
      <c r="K268" t="s">
        <v>27</v>
      </c>
    </row>
    <row r="269" spans="1:11" x14ac:dyDescent="0.25">
      <c r="A269" t="s">
        <v>50</v>
      </c>
      <c r="B269" t="s">
        <v>51</v>
      </c>
      <c r="C269" s="13">
        <v>46168</v>
      </c>
      <c r="D269" s="14">
        <v>8</v>
      </c>
      <c r="E269" s="15">
        <v>30.6</v>
      </c>
      <c r="F269" s="16">
        <v>95</v>
      </c>
      <c r="G269" t="s">
        <v>43</v>
      </c>
      <c r="H269" s="17">
        <v>0</v>
      </c>
      <c r="I269" t="s">
        <v>44</v>
      </c>
      <c r="J269" t="s">
        <v>28</v>
      </c>
      <c r="K269" t="s">
        <v>27</v>
      </c>
    </row>
    <row r="270" spans="1:11" x14ac:dyDescent="0.25">
      <c r="A270" t="s">
        <v>52</v>
      </c>
      <c r="B270" t="s">
        <v>53</v>
      </c>
      <c r="C270" s="13">
        <v>46168</v>
      </c>
      <c r="D270" s="14">
        <v>8</v>
      </c>
      <c r="E270" s="15">
        <v>41.6</v>
      </c>
      <c r="F270" s="16">
        <v>110</v>
      </c>
      <c r="G270" t="s">
        <v>43</v>
      </c>
      <c r="H270" s="17">
        <v>0</v>
      </c>
      <c r="I270" t="s">
        <v>44</v>
      </c>
      <c r="J270" t="s">
        <v>22</v>
      </c>
      <c r="K270" t="s">
        <v>27</v>
      </c>
    </row>
    <row r="271" spans="1:11" x14ac:dyDescent="0.25">
      <c r="A271" t="s">
        <v>54</v>
      </c>
      <c r="B271" t="s">
        <v>55</v>
      </c>
      <c r="C271" s="13">
        <v>46168</v>
      </c>
      <c r="D271" s="14">
        <v>16</v>
      </c>
      <c r="E271" s="15">
        <v>87</v>
      </c>
      <c r="F271" s="16">
        <v>85</v>
      </c>
      <c r="G271" t="s">
        <v>47</v>
      </c>
      <c r="H271" s="17">
        <v>0</v>
      </c>
      <c r="I271" t="s">
        <v>44</v>
      </c>
      <c r="J271" t="s">
        <v>24</v>
      </c>
      <c r="K271" t="s">
        <v>27</v>
      </c>
    </row>
    <row r="272" spans="1:11" x14ac:dyDescent="0.25">
      <c r="A272" t="s">
        <v>56</v>
      </c>
      <c r="B272" t="s">
        <v>57</v>
      </c>
      <c r="C272" s="13">
        <v>46168</v>
      </c>
      <c r="D272" s="14">
        <v>12</v>
      </c>
      <c r="E272" s="15">
        <v>50.9</v>
      </c>
      <c r="F272" s="16">
        <v>90</v>
      </c>
      <c r="G272" t="s">
        <v>47</v>
      </c>
      <c r="H272" s="17">
        <v>0</v>
      </c>
      <c r="I272" t="s">
        <v>44</v>
      </c>
      <c r="J272" t="s">
        <v>26</v>
      </c>
      <c r="K272" t="s">
        <v>27</v>
      </c>
    </row>
    <row r="273" spans="1:11" x14ac:dyDescent="0.25">
      <c r="A273" t="s">
        <v>58</v>
      </c>
      <c r="B273" t="s">
        <v>59</v>
      </c>
      <c r="C273" s="13">
        <v>46168</v>
      </c>
      <c r="D273" s="14">
        <v>15</v>
      </c>
      <c r="E273" s="15">
        <v>68.599999999999994</v>
      </c>
      <c r="F273" s="16">
        <v>85</v>
      </c>
      <c r="G273" t="s">
        <v>47</v>
      </c>
      <c r="H273" s="17">
        <v>56.58</v>
      </c>
      <c r="I273" t="s">
        <v>44</v>
      </c>
      <c r="J273" t="s">
        <v>28</v>
      </c>
      <c r="K273" t="s">
        <v>27</v>
      </c>
    </row>
    <row r="274" spans="1:11" x14ac:dyDescent="0.25">
      <c r="A274" t="s">
        <v>60</v>
      </c>
      <c r="B274" t="s">
        <v>61</v>
      </c>
      <c r="C274" s="13">
        <v>46168</v>
      </c>
      <c r="D274" s="14">
        <v>7</v>
      </c>
      <c r="E274" s="15">
        <v>26.8</v>
      </c>
      <c r="F274" s="16">
        <v>115</v>
      </c>
      <c r="G274" t="s">
        <v>43</v>
      </c>
      <c r="H274" s="17">
        <v>0</v>
      </c>
      <c r="I274" t="s">
        <v>44</v>
      </c>
      <c r="J274" t="s">
        <v>22</v>
      </c>
      <c r="K274" t="s">
        <v>27</v>
      </c>
    </row>
    <row r="275" spans="1:11" x14ac:dyDescent="0.25">
      <c r="A275" t="s">
        <v>62</v>
      </c>
      <c r="B275" t="s">
        <v>63</v>
      </c>
      <c r="C275" s="13">
        <v>46168</v>
      </c>
      <c r="D275" s="14">
        <v>12</v>
      </c>
      <c r="E275" s="15">
        <v>45.9</v>
      </c>
      <c r="F275" s="16">
        <v>110</v>
      </c>
      <c r="G275" t="s">
        <v>47</v>
      </c>
      <c r="H275" s="17">
        <v>32.24</v>
      </c>
      <c r="I275" t="s">
        <v>44</v>
      </c>
      <c r="J275" t="s">
        <v>24</v>
      </c>
      <c r="K275" t="s">
        <v>27</v>
      </c>
    </row>
    <row r="276" spans="1:11" x14ac:dyDescent="0.25">
      <c r="A276" t="s">
        <v>64</v>
      </c>
      <c r="B276" t="s">
        <v>65</v>
      </c>
      <c r="C276" s="13">
        <v>46168</v>
      </c>
      <c r="D276" s="14">
        <v>16</v>
      </c>
      <c r="E276" s="15">
        <v>73</v>
      </c>
      <c r="F276" s="16">
        <v>110</v>
      </c>
      <c r="G276" t="s">
        <v>47</v>
      </c>
      <c r="H276" s="17">
        <v>0</v>
      </c>
      <c r="I276" t="s">
        <v>44</v>
      </c>
      <c r="J276" t="s">
        <v>26</v>
      </c>
      <c r="K276" t="s">
        <v>27</v>
      </c>
    </row>
    <row r="277" spans="1:11" x14ac:dyDescent="0.25">
      <c r="A277" t="s">
        <v>66</v>
      </c>
      <c r="B277" t="s">
        <v>67</v>
      </c>
      <c r="C277" s="13">
        <v>46168</v>
      </c>
      <c r="D277" s="14">
        <v>12</v>
      </c>
      <c r="E277" s="15">
        <v>65.599999999999994</v>
      </c>
      <c r="F277" s="16">
        <v>85</v>
      </c>
      <c r="G277" t="s">
        <v>47</v>
      </c>
      <c r="H277" s="17">
        <v>22.61</v>
      </c>
      <c r="I277" t="s">
        <v>44</v>
      </c>
      <c r="J277" t="s">
        <v>28</v>
      </c>
      <c r="K277" t="s">
        <v>27</v>
      </c>
    </row>
    <row r="278" spans="1:11" x14ac:dyDescent="0.25">
      <c r="A278" t="s">
        <v>41</v>
      </c>
      <c r="B278" t="s">
        <v>42</v>
      </c>
      <c r="C278" s="13">
        <v>46169</v>
      </c>
      <c r="D278" s="14">
        <v>8</v>
      </c>
      <c r="E278" s="15">
        <v>39.700000000000003</v>
      </c>
      <c r="F278" s="16">
        <v>95</v>
      </c>
      <c r="G278" t="s">
        <v>43</v>
      </c>
      <c r="H278" s="17">
        <v>0</v>
      </c>
      <c r="I278" t="s">
        <v>44</v>
      </c>
      <c r="J278" t="s">
        <v>22</v>
      </c>
      <c r="K278" t="s">
        <v>27</v>
      </c>
    </row>
    <row r="279" spans="1:11" x14ac:dyDescent="0.25">
      <c r="A279" t="s">
        <v>45</v>
      </c>
      <c r="B279" t="s">
        <v>46</v>
      </c>
      <c r="C279" s="13">
        <v>46169</v>
      </c>
      <c r="D279" s="14">
        <v>12</v>
      </c>
      <c r="E279" s="15">
        <v>43.2</v>
      </c>
      <c r="F279" s="16">
        <v>100</v>
      </c>
      <c r="G279" t="s">
        <v>47</v>
      </c>
      <c r="H279" s="17">
        <v>0</v>
      </c>
      <c r="I279" t="s">
        <v>44</v>
      </c>
      <c r="J279" t="s">
        <v>24</v>
      </c>
      <c r="K279" t="s">
        <v>27</v>
      </c>
    </row>
    <row r="280" spans="1:11" x14ac:dyDescent="0.25">
      <c r="A280" t="s">
        <v>48</v>
      </c>
      <c r="B280" t="s">
        <v>49</v>
      </c>
      <c r="C280" s="13">
        <v>46169</v>
      </c>
      <c r="D280" s="14">
        <v>14</v>
      </c>
      <c r="E280" s="15">
        <v>71.599999999999994</v>
      </c>
      <c r="F280" s="16">
        <v>95</v>
      </c>
      <c r="G280" t="s">
        <v>47</v>
      </c>
      <c r="H280" s="17">
        <v>64.63</v>
      </c>
      <c r="I280" t="s">
        <v>44</v>
      </c>
      <c r="J280" t="s">
        <v>26</v>
      </c>
      <c r="K280" t="s">
        <v>27</v>
      </c>
    </row>
    <row r="281" spans="1:11" x14ac:dyDescent="0.25">
      <c r="A281" t="s">
        <v>50</v>
      </c>
      <c r="B281" t="s">
        <v>51</v>
      </c>
      <c r="C281" s="13">
        <v>46169</v>
      </c>
      <c r="D281" s="14">
        <v>6</v>
      </c>
      <c r="E281" s="15">
        <v>25.5</v>
      </c>
      <c r="F281" s="16">
        <v>85</v>
      </c>
      <c r="G281" t="s">
        <v>43</v>
      </c>
      <c r="H281" s="17">
        <v>0</v>
      </c>
      <c r="I281" t="s">
        <v>44</v>
      </c>
      <c r="J281" t="s">
        <v>28</v>
      </c>
      <c r="K281" t="s">
        <v>27</v>
      </c>
    </row>
    <row r="282" spans="1:11" x14ac:dyDescent="0.25">
      <c r="A282" t="s">
        <v>52</v>
      </c>
      <c r="B282" t="s">
        <v>53</v>
      </c>
      <c r="C282" s="13">
        <v>46169</v>
      </c>
      <c r="D282" s="14">
        <v>15</v>
      </c>
      <c r="E282" s="15">
        <v>62</v>
      </c>
      <c r="F282" s="16">
        <v>115</v>
      </c>
      <c r="G282" t="s">
        <v>47</v>
      </c>
      <c r="H282" s="17">
        <v>0</v>
      </c>
      <c r="I282" t="s">
        <v>44</v>
      </c>
      <c r="J282" t="s">
        <v>22</v>
      </c>
      <c r="K282" t="s">
        <v>27</v>
      </c>
    </row>
    <row r="283" spans="1:11" x14ac:dyDescent="0.25">
      <c r="A283" t="s">
        <v>54</v>
      </c>
      <c r="B283" t="s">
        <v>55</v>
      </c>
      <c r="C283" s="13">
        <v>46169</v>
      </c>
      <c r="D283" s="14">
        <v>6</v>
      </c>
      <c r="E283" s="15">
        <v>32.5</v>
      </c>
      <c r="F283" s="16">
        <v>90</v>
      </c>
      <c r="G283" t="s">
        <v>43</v>
      </c>
      <c r="H283" s="17">
        <v>0</v>
      </c>
      <c r="I283" t="s">
        <v>44</v>
      </c>
      <c r="J283" t="s">
        <v>24</v>
      </c>
      <c r="K283" t="s">
        <v>27</v>
      </c>
    </row>
    <row r="284" spans="1:11" x14ac:dyDescent="0.25">
      <c r="A284" t="s">
        <v>56</v>
      </c>
      <c r="B284" t="s">
        <v>57</v>
      </c>
      <c r="C284" s="13">
        <v>46169</v>
      </c>
      <c r="D284" s="14">
        <v>11</v>
      </c>
      <c r="E284" s="15">
        <v>37.4</v>
      </c>
      <c r="F284" s="16">
        <v>85</v>
      </c>
      <c r="G284" t="s">
        <v>47</v>
      </c>
      <c r="H284" s="17">
        <v>44.17</v>
      </c>
      <c r="I284" t="s">
        <v>44</v>
      </c>
      <c r="J284" t="s">
        <v>26</v>
      </c>
      <c r="K284" t="s">
        <v>27</v>
      </c>
    </row>
    <row r="285" spans="1:11" x14ac:dyDescent="0.25">
      <c r="A285" t="s">
        <v>58</v>
      </c>
      <c r="B285" t="s">
        <v>59</v>
      </c>
      <c r="C285" s="13">
        <v>46169</v>
      </c>
      <c r="D285" s="14">
        <v>12</v>
      </c>
      <c r="E285" s="15">
        <v>62.4</v>
      </c>
      <c r="F285" s="16">
        <v>115</v>
      </c>
      <c r="G285" t="s">
        <v>47</v>
      </c>
      <c r="H285" s="17">
        <v>0</v>
      </c>
      <c r="I285" t="s">
        <v>44</v>
      </c>
      <c r="J285" t="s">
        <v>28</v>
      </c>
      <c r="K285" t="s">
        <v>27</v>
      </c>
    </row>
    <row r="286" spans="1:11" x14ac:dyDescent="0.25">
      <c r="A286" t="s">
        <v>60</v>
      </c>
      <c r="B286" t="s">
        <v>61</v>
      </c>
      <c r="C286" s="13">
        <v>46169</v>
      </c>
      <c r="D286" s="14">
        <v>8</v>
      </c>
      <c r="E286" s="15">
        <v>27</v>
      </c>
      <c r="F286" s="16">
        <v>115</v>
      </c>
      <c r="G286" t="s">
        <v>43</v>
      </c>
      <c r="H286" s="17">
        <v>38.25</v>
      </c>
      <c r="I286" t="s">
        <v>44</v>
      </c>
      <c r="J286" t="s">
        <v>22</v>
      </c>
      <c r="K286" t="s">
        <v>27</v>
      </c>
    </row>
    <row r="287" spans="1:11" x14ac:dyDescent="0.25">
      <c r="A287" t="s">
        <v>62</v>
      </c>
      <c r="B287" t="s">
        <v>63</v>
      </c>
      <c r="C287" s="13">
        <v>46169</v>
      </c>
      <c r="D287" s="14">
        <v>0</v>
      </c>
      <c r="E287" s="15">
        <v>0</v>
      </c>
      <c r="F287" s="16">
        <v>0</v>
      </c>
      <c r="G287" t="s">
        <v>43</v>
      </c>
      <c r="H287" s="17">
        <v>0</v>
      </c>
      <c r="I287" t="s">
        <v>68</v>
      </c>
      <c r="J287" t="s">
        <v>24</v>
      </c>
      <c r="K287" t="s">
        <v>27</v>
      </c>
    </row>
    <row r="288" spans="1:11" x14ac:dyDescent="0.25">
      <c r="A288" t="s">
        <v>64</v>
      </c>
      <c r="B288" t="s">
        <v>65</v>
      </c>
      <c r="C288" s="13">
        <v>46169</v>
      </c>
      <c r="D288" s="14">
        <v>16</v>
      </c>
      <c r="E288" s="15">
        <v>81.2</v>
      </c>
      <c r="F288" s="16">
        <v>90</v>
      </c>
      <c r="G288" t="s">
        <v>47</v>
      </c>
      <c r="H288" s="17">
        <v>19.2</v>
      </c>
      <c r="I288" t="s">
        <v>44</v>
      </c>
      <c r="J288" t="s">
        <v>26</v>
      </c>
      <c r="K288" t="s">
        <v>27</v>
      </c>
    </row>
    <row r="289" spans="1:11" x14ac:dyDescent="0.25">
      <c r="A289" t="s">
        <v>66</v>
      </c>
      <c r="B289" t="s">
        <v>67</v>
      </c>
      <c r="C289" s="13">
        <v>46169</v>
      </c>
      <c r="D289" s="14">
        <v>8</v>
      </c>
      <c r="E289" s="15">
        <v>39.6</v>
      </c>
      <c r="F289" s="16">
        <v>115</v>
      </c>
      <c r="G289" t="s">
        <v>43</v>
      </c>
      <c r="H289" s="17">
        <v>71.349999999999994</v>
      </c>
      <c r="I289" t="s">
        <v>44</v>
      </c>
      <c r="J289" t="s">
        <v>28</v>
      </c>
      <c r="K289" t="s">
        <v>27</v>
      </c>
    </row>
    <row r="290" spans="1:11" x14ac:dyDescent="0.25">
      <c r="A290" t="s">
        <v>41</v>
      </c>
      <c r="B290" t="s">
        <v>42</v>
      </c>
      <c r="C290" s="13">
        <v>46171</v>
      </c>
      <c r="D290" s="14">
        <v>13</v>
      </c>
      <c r="E290" s="15">
        <v>64.2</v>
      </c>
      <c r="F290" s="16">
        <v>110</v>
      </c>
      <c r="G290" t="s">
        <v>47</v>
      </c>
      <c r="H290" s="17">
        <v>0</v>
      </c>
      <c r="I290" t="s">
        <v>44</v>
      </c>
      <c r="J290" t="s">
        <v>22</v>
      </c>
      <c r="K290" t="s">
        <v>29</v>
      </c>
    </row>
    <row r="291" spans="1:11" x14ac:dyDescent="0.25">
      <c r="A291" t="s">
        <v>45</v>
      </c>
      <c r="B291" t="s">
        <v>46</v>
      </c>
      <c r="C291" s="13">
        <v>46171</v>
      </c>
      <c r="D291" s="14">
        <v>0</v>
      </c>
      <c r="E291" s="15">
        <v>0</v>
      </c>
      <c r="F291" s="16">
        <v>0</v>
      </c>
      <c r="G291" t="s">
        <v>43</v>
      </c>
      <c r="H291" s="17">
        <v>0</v>
      </c>
      <c r="I291" t="s">
        <v>68</v>
      </c>
      <c r="J291" t="s">
        <v>24</v>
      </c>
      <c r="K291" t="s">
        <v>29</v>
      </c>
    </row>
    <row r="292" spans="1:11" x14ac:dyDescent="0.25">
      <c r="A292" t="s">
        <v>48</v>
      </c>
      <c r="B292" t="s">
        <v>49</v>
      </c>
      <c r="C292" s="13">
        <v>46171</v>
      </c>
      <c r="D292" s="14">
        <v>16</v>
      </c>
      <c r="E292" s="15">
        <v>87.5</v>
      </c>
      <c r="F292" s="16">
        <v>95</v>
      </c>
      <c r="G292" t="s">
        <v>47</v>
      </c>
      <c r="H292" s="17">
        <v>0</v>
      </c>
      <c r="I292" t="s">
        <v>44</v>
      </c>
      <c r="J292" t="s">
        <v>26</v>
      </c>
      <c r="K292" t="s">
        <v>29</v>
      </c>
    </row>
    <row r="293" spans="1:11" x14ac:dyDescent="0.25">
      <c r="A293" t="s">
        <v>50</v>
      </c>
      <c r="B293" t="s">
        <v>51</v>
      </c>
      <c r="C293" s="13">
        <v>46171</v>
      </c>
      <c r="D293" s="14">
        <v>8</v>
      </c>
      <c r="E293" s="15">
        <v>33.700000000000003</v>
      </c>
      <c r="F293" s="16">
        <v>100</v>
      </c>
      <c r="G293" t="s">
        <v>43</v>
      </c>
      <c r="H293" s="17">
        <v>0</v>
      </c>
      <c r="I293" t="s">
        <v>44</v>
      </c>
      <c r="J293" t="s">
        <v>28</v>
      </c>
      <c r="K293" t="s">
        <v>29</v>
      </c>
    </row>
    <row r="294" spans="1:11" x14ac:dyDescent="0.25">
      <c r="A294" t="s">
        <v>52</v>
      </c>
      <c r="B294" t="s">
        <v>53</v>
      </c>
      <c r="C294" s="13">
        <v>46171</v>
      </c>
      <c r="D294" s="14">
        <v>10</v>
      </c>
      <c r="E294" s="15">
        <v>45.6</v>
      </c>
      <c r="F294" s="16">
        <v>95</v>
      </c>
      <c r="G294" t="s">
        <v>43</v>
      </c>
      <c r="H294" s="17">
        <v>0</v>
      </c>
      <c r="I294" t="s">
        <v>44</v>
      </c>
      <c r="J294" t="s">
        <v>22</v>
      </c>
      <c r="K294" t="s">
        <v>29</v>
      </c>
    </row>
    <row r="295" spans="1:11" x14ac:dyDescent="0.25">
      <c r="A295" t="s">
        <v>54</v>
      </c>
      <c r="B295" t="s">
        <v>55</v>
      </c>
      <c r="C295" s="13">
        <v>46171</v>
      </c>
      <c r="D295" s="14">
        <v>13</v>
      </c>
      <c r="E295" s="15">
        <v>42.7</v>
      </c>
      <c r="F295" s="16">
        <v>95</v>
      </c>
      <c r="G295" t="s">
        <v>47</v>
      </c>
      <c r="H295" s="17">
        <v>0</v>
      </c>
      <c r="I295" t="s">
        <v>44</v>
      </c>
      <c r="J295" t="s">
        <v>24</v>
      </c>
      <c r="K295" t="s">
        <v>29</v>
      </c>
    </row>
    <row r="296" spans="1:11" x14ac:dyDescent="0.25">
      <c r="A296" t="s">
        <v>56</v>
      </c>
      <c r="B296" t="s">
        <v>57</v>
      </c>
      <c r="C296" s="13">
        <v>46171</v>
      </c>
      <c r="D296" s="14">
        <v>7</v>
      </c>
      <c r="E296" s="15">
        <v>32.299999999999997</v>
      </c>
      <c r="F296" s="16">
        <v>110</v>
      </c>
      <c r="G296" t="s">
        <v>43</v>
      </c>
      <c r="H296" s="17">
        <v>0</v>
      </c>
      <c r="I296" t="s">
        <v>44</v>
      </c>
      <c r="J296" t="s">
        <v>26</v>
      </c>
      <c r="K296" t="s">
        <v>29</v>
      </c>
    </row>
    <row r="297" spans="1:11" x14ac:dyDescent="0.25">
      <c r="A297" t="s">
        <v>58</v>
      </c>
      <c r="B297" t="s">
        <v>59</v>
      </c>
      <c r="C297" s="13">
        <v>46171</v>
      </c>
      <c r="D297" s="14">
        <v>6</v>
      </c>
      <c r="E297" s="15">
        <v>25.4</v>
      </c>
      <c r="F297" s="16">
        <v>110</v>
      </c>
      <c r="G297" t="s">
        <v>43</v>
      </c>
      <c r="H297" s="17">
        <v>0</v>
      </c>
      <c r="I297" t="s">
        <v>44</v>
      </c>
      <c r="J297" t="s">
        <v>28</v>
      </c>
      <c r="K297" t="s">
        <v>29</v>
      </c>
    </row>
    <row r="298" spans="1:11" x14ac:dyDescent="0.25">
      <c r="A298" t="s">
        <v>60</v>
      </c>
      <c r="B298" t="s">
        <v>61</v>
      </c>
      <c r="C298" s="13">
        <v>46171</v>
      </c>
      <c r="D298" s="14">
        <v>13</v>
      </c>
      <c r="E298" s="15">
        <v>56.6</v>
      </c>
      <c r="F298" s="16">
        <v>85</v>
      </c>
      <c r="G298" t="s">
        <v>47</v>
      </c>
      <c r="H298" s="17">
        <v>0</v>
      </c>
      <c r="I298" t="s">
        <v>44</v>
      </c>
      <c r="J298" t="s">
        <v>22</v>
      </c>
      <c r="K298" t="s">
        <v>29</v>
      </c>
    </row>
    <row r="299" spans="1:11" x14ac:dyDescent="0.25">
      <c r="A299" t="s">
        <v>62</v>
      </c>
      <c r="B299" t="s">
        <v>63</v>
      </c>
      <c r="C299" s="13">
        <v>46171</v>
      </c>
      <c r="D299" s="14">
        <v>11</v>
      </c>
      <c r="E299" s="15">
        <v>60.1</v>
      </c>
      <c r="F299" s="16">
        <v>85</v>
      </c>
      <c r="G299" t="s">
        <v>47</v>
      </c>
      <c r="H299" s="17">
        <v>0</v>
      </c>
      <c r="I299" t="s">
        <v>44</v>
      </c>
      <c r="J299" t="s">
        <v>24</v>
      </c>
      <c r="K299" t="s">
        <v>29</v>
      </c>
    </row>
    <row r="300" spans="1:11" x14ac:dyDescent="0.25">
      <c r="A300" t="s">
        <v>64</v>
      </c>
      <c r="B300" t="s">
        <v>65</v>
      </c>
      <c r="C300" s="13">
        <v>46171</v>
      </c>
      <c r="D300" s="14">
        <v>9</v>
      </c>
      <c r="E300" s="15">
        <v>43.4</v>
      </c>
      <c r="F300" s="16">
        <v>100</v>
      </c>
      <c r="G300" t="s">
        <v>43</v>
      </c>
      <c r="H300" s="17">
        <v>0</v>
      </c>
      <c r="I300" t="s">
        <v>44</v>
      </c>
      <c r="J300" t="s">
        <v>26</v>
      </c>
      <c r="K300" t="s">
        <v>29</v>
      </c>
    </row>
    <row r="301" spans="1:11" x14ac:dyDescent="0.25">
      <c r="A301" t="s">
        <v>66</v>
      </c>
      <c r="B301" t="s">
        <v>67</v>
      </c>
      <c r="C301" s="13">
        <v>46171</v>
      </c>
      <c r="D301" s="14">
        <v>11</v>
      </c>
      <c r="E301" s="15">
        <v>44.6</v>
      </c>
      <c r="F301" s="16">
        <v>95</v>
      </c>
      <c r="G301" t="s">
        <v>47</v>
      </c>
      <c r="H301" s="17">
        <v>0</v>
      </c>
      <c r="I301" t="s">
        <v>44</v>
      </c>
      <c r="J301" t="s">
        <v>28</v>
      </c>
      <c r="K301" t="s">
        <v>29</v>
      </c>
    </row>
    <row r="302" spans="1:11" x14ac:dyDescent="0.25">
      <c r="A302" t="s">
        <v>41</v>
      </c>
      <c r="B302" t="s">
        <v>42</v>
      </c>
      <c r="C302" s="13">
        <v>46172</v>
      </c>
      <c r="D302" s="14">
        <v>16</v>
      </c>
      <c r="E302" s="15">
        <v>73.2</v>
      </c>
      <c r="F302" s="16">
        <v>115</v>
      </c>
      <c r="G302" t="s">
        <v>47</v>
      </c>
      <c r="H302" s="17">
        <v>0</v>
      </c>
      <c r="I302" t="s">
        <v>44</v>
      </c>
      <c r="J302" t="s">
        <v>22</v>
      </c>
      <c r="K302" t="s">
        <v>29</v>
      </c>
    </row>
    <row r="303" spans="1:11" x14ac:dyDescent="0.25">
      <c r="A303" t="s">
        <v>45</v>
      </c>
      <c r="B303" t="s">
        <v>46</v>
      </c>
      <c r="C303" s="13">
        <v>46172</v>
      </c>
      <c r="D303" s="14">
        <v>7</v>
      </c>
      <c r="E303" s="15">
        <v>31.4</v>
      </c>
      <c r="F303" s="16">
        <v>100</v>
      </c>
      <c r="G303" t="s">
        <v>43</v>
      </c>
      <c r="H303" s="17">
        <v>0</v>
      </c>
      <c r="I303" t="s">
        <v>44</v>
      </c>
      <c r="J303" t="s">
        <v>24</v>
      </c>
      <c r="K303" t="s">
        <v>29</v>
      </c>
    </row>
    <row r="304" spans="1:11" x14ac:dyDescent="0.25">
      <c r="A304" t="s">
        <v>48</v>
      </c>
      <c r="B304" t="s">
        <v>49</v>
      </c>
      <c r="C304" s="13">
        <v>46172</v>
      </c>
      <c r="D304" s="14">
        <v>16</v>
      </c>
      <c r="E304" s="15">
        <v>86.7</v>
      </c>
      <c r="F304" s="16">
        <v>110</v>
      </c>
      <c r="G304" t="s">
        <v>47</v>
      </c>
      <c r="H304" s="17">
        <v>0</v>
      </c>
      <c r="I304" t="s">
        <v>44</v>
      </c>
      <c r="J304" t="s">
        <v>26</v>
      </c>
      <c r="K304" t="s">
        <v>29</v>
      </c>
    </row>
    <row r="305" spans="1:11" x14ac:dyDescent="0.25">
      <c r="A305" t="s">
        <v>50</v>
      </c>
      <c r="B305" t="s">
        <v>51</v>
      </c>
      <c r="C305" s="13">
        <v>46172</v>
      </c>
      <c r="D305" s="14">
        <v>15</v>
      </c>
      <c r="E305" s="15">
        <v>70.900000000000006</v>
      </c>
      <c r="F305" s="16">
        <v>95</v>
      </c>
      <c r="G305" t="s">
        <v>47</v>
      </c>
      <c r="H305" s="17">
        <v>0</v>
      </c>
      <c r="I305" t="s">
        <v>44</v>
      </c>
      <c r="J305" t="s">
        <v>28</v>
      </c>
      <c r="K305" t="s">
        <v>29</v>
      </c>
    </row>
    <row r="306" spans="1:11" x14ac:dyDescent="0.25">
      <c r="A306" t="s">
        <v>52</v>
      </c>
      <c r="B306" t="s">
        <v>53</v>
      </c>
      <c r="C306" s="13">
        <v>46172</v>
      </c>
      <c r="D306" s="14">
        <v>16</v>
      </c>
      <c r="E306" s="15">
        <v>65.599999999999994</v>
      </c>
      <c r="F306" s="16">
        <v>110</v>
      </c>
      <c r="G306" t="s">
        <v>47</v>
      </c>
      <c r="H306" s="17">
        <v>0</v>
      </c>
      <c r="I306" t="s">
        <v>44</v>
      </c>
      <c r="J306" t="s">
        <v>22</v>
      </c>
      <c r="K306" t="s">
        <v>29</v>
      </c>
    </row>
    <row r="307" spans="1:11" x14ac:dyDescent="0.25">
      <c r="A307" t="s">
        <v>54</v>
      </c>
      <c r="B307" t="s">
        <v>55</v>
      </c>
      <c r="C307" s="13">
        <v>46172</v>
      </c>
      <c r="D307" s="14">
        <v>14</v>
      </c>
      <c r="E307" s="15">
        <v>56.9</v>
      </c>
      <c r="F307" s="16">
        <v>95</v>
      </c>
      <c r="G307" t="s">
        <v>47</v>
      </c>
      <c r="H307" s="17">
        <v>0</v>
      </c>
      <c r="I307" t="s">
        <v>44</v>
      </c>
      <c r="J307" t="s">
        <v>24</v>
      </c>
      <c r="K307" t="s">
        <v>29</v>
      </c>
    </row>
    <row r="308" spans="1:11" x14ac:dyDescent="0.25">
      <c r="A308" t="s">
        <v>56</v>
      </c>
      <c r="B308" t="s">
        <v>57</v>
      </c>
      <c r="C308" s="13">
        <v>46172</v>
      </c>
      <c r="D308" s="14">
        <v>16</v>
      </c>
      <c r="E308" s="15">
        <v>84.8</v>
      </c>
      <c r="F308" s="16">
        <v>85</v>
      </c>
      <c r="G308" t="s">
        <v>47</v>
      </c>
      <c r="H308" s="17">
        <v>0</v>
      </c>
      <c r="I308" t="s">
        <v>44</v>
      </c>
      <c r="J308" t="s">
        <v>26</v>
      </c>
      <c r="K308" t="s">
        <v>29</v>
      </c>
    </row>
    <row r="309" spans="1:11" x14ac:dyDescent="0.25">
      <c r="A309" t="s">
        <v>58</v>
      </c>
      <c r="B309" t="s">
        <v>59</v>
      </c>
      <c r="C309" s="13">
        <v>46172</v>
      </c>
      <c r="D309" s="14">
        <v>11</v>
      </c>
      <c r="E309" s="15">
        <v>35.700000000000003</v>
      </c>
      <c r="F309" s="16">
        <v>95</v>
      </c>
      <c r="G309" t="s">
        <v>47</v>
      </c>
      <c r="H309" s="17">
        <v>16.059999999999999</v>
      </c>
      <c r="I309" t="s">
        <v>44</v>
      </c>
      <c r="J309" t="s">
        <v>28</v>
      </c>
      <c r="K309" t="s">
        <v>29</v>
      </c>
    </row>
    <row r="310" spans="1:11" x14ac:dyDescent="0.25">
      <c r="A310" t="s">
        <v>60</v>
      </c>
      <c r="B310" t="s">
        <v>61</v>
      </c>
      <c r="C310" s="13">
        <v>46172</v>
      </c>
      <c r="D310" s="14">
        <v>0</v>
      </c>
      <c r="E310" s="15">
        <v>0</v>
      </c>
      <c r="F310" s="16">
        <v>0</v>
      </c>
      <c r="G310" t="s">
        <v>43</v>
      </c>
      <c r="H310" s="17">
        <v>0</v>
      </c>
      <c r="I310" t="s">
        <v>68</v>
      </c>
      <c r="J310" t="s">
        <v>22</v>
      </c>
      <c r="K310" t="s">
        <v>29</v>
      </c>
    </row>
    <row r="311" spans="1:11" x14ac:dyDescent="0.25">
      <c r="A311" t="s">
        <v>62</v>
      </c>
      <c r="B311" t="s">
        <v>63</v>
      </c>
      <c r="C311" s="13">
        <v>46172</v>
      </c>
      <c r="D311" s="14">
        <v>9</v>
      </c>
      <c r="E311" s="15">
        <v>49.5</v>
      </c>
      <c r="F311" s="16">
        <v>90</v>
      </c>
      <c r="G311" t="s">
        <v>43</v>
      </c>
      <c r="H311" s="17">
        <v>63.33</v>
      </c>
      <c r="I311" t="s">
        <v>44</v>
      </c>
      <c r="J311" t="s">
        <v>24</v>
      </c>
      <c r="K311" t="s">
        <v>29</v>
      </c>
    </row>
    <row r="312" spans="1:11" x14ac:dyDescent="0.25">
      <c r="A312" t="s">
        <v>64</v>
      </c>
      <c r="B312" t="s">
        <v>65</v>
      </c>
      <c r="C312" s="13">
        <v>46172</v>
      </c>
      <c r="D312" s="14">
        <v>14</v>
      </c>
      <c r="E312" s="15">
        <v>71.7</v>
      </c>
      <c r="F312" s="16">
        <v>110</v>
      </c>
      <c r="G312" t="s">
        <v>47</v>
      </c>
      <c r="H312" s="17">
        <v>25.26</v>
      </c>
      <c r="I312" t="s">
        <v>44</v>
      </c>
      <c r="J312" t="s">
        <v>26</v>
      </c>
      <c r="K312" t="s">
        <v>29</v>
      </c>
    </row>
    <row r="313" spans="1:11" x14ac:dyDescent="0.25">
      <c r="A313" t="s">
        <v>66</v>
      </c>
      <c r="B313" t="s">
        <v>67</v>
      </c>
      <c r="C313" s="13">
        <v>46172</v>
      </c>
      <c r="D313" s="14">
        <v>8</v>
      </c>
      <c r="E313" s="15">
        <v>36.6</v>
      </c>
      <c r="F313" s="16">
        <v>90</v>
      </c>
      <c r="G313" t="s">
        <v>43</v>
      </c>
      <c r="H313" s="17">
        <v>62.35</v>
      </c>
      <c r="I313" t="s">
        <v>44</v>
      </c>
      <c r="J313" t="s">
        <v>28</v>
      </c>
      <c r="K313" t="s">
        <v>29</v>
      </c>
    </row>
    <row r="314" spans="1:11" x14ac:dyDescent="0.25">
      <c r="A314" t="s">
        <v>41</v>
      </c>
      <c r="B314" t="s">
        <v>42</v>
      </c>
      <c r="C314" s="13">
        <v>46173</v>
      </c>
      <c r="D314" s="14">
        <v>8</v>
      </c>
      <c r="E314" s="15">
        <v>38.9</v>
      </c>
      <c r="F314" s="16">
        <v>85</v>
      </c>
      <c r="G314" t="s">
        <v>43</v>
      </c>
      <c r="H314" s="17">
        <v>0</v>
      </c>
      <c r="I314" t="s">
        <v>44</v>
      </c>
      <c r="J314" t="s">
        <v>22</v>
      </c>
      <c r="K314" t="s">
        <v>29</v>
      </c>
    </row>
    <row r="315" spans="1:11" x14ac:dyDescent="0.25">
      <c r="A315" t="s">
        <v>45</v>
      </c>
      <c r="B315" t="s">
        <v>46</v>
      </c>
      <c r="C315" s="13">
        <v>46173</v>
      </c>
      <c r="D315" s="14">
        <v>9</v>
      </c>
      <c r="E315" s="15">
        <v>48.9</v>
      </c>
      <c r="F315" s="16">
        <v>110</v>
      </c>
      <c r="G315" t="s">
        <v>43</v>
      </c>
      <c r="H315" s="17">
        <v>0</v>
      </c>
      <c r="I315" t="s">
        <v>44</v>
      </c>
      <c r="J315" t="s">
        <v>24</v>
      </c>
      <c r="K315" t="s">
        <v>29</v>
      </c>
    </row>
    <row r="316" spans="1:11" x14ac:dyDescent="0.25">
      <c r="A316" t="s">
        <v>48</v>
      </c>
      <c r="B316" t="s">
        <v>49</v>
      </c>
      <c r="C316" s="13">
        <v>46173</v>
      </c>
      <c r="D316" s="14">
        <v>13</v>
      </c>
      <c r="E316" s="15">
        <v>48.6</v>
      </c>
      <c r="F316" s="16">
        <v>90</v>
      </c>
      <c r="G316" t="s">
        <v>47</v>
      </c>
      <c r="H316" s="17">
        <v>0</v>
      </c>
      <c r="I316" t="s">
        <v>44</v>
      </c>
      <c r="J316" t="s">
        <v>26</v>
      </c>
      <c r="K316" t="s">
        <v>29</v>
      </c>
    </row>
    <row r="317" spans="1:11" x14ac:dyDescent="0.25">
      <c r="A317" t="s">
        <v>50</v>
      </c>
      <c r="B317" t="s">
        <v>51</v>
      </c>
      <c r="C317" s="13">
        <v>46173</v>
      </c>
      <c r="D317" s="14">
        <v>13</v>
      </c>
      <c r="E317" s="15">
        <v>68.599999999999994</v>
      </c>
      <c r="F317" s="16">
        <v>90</v>
      </c>
      <c r="G317" t="s">
        <v>47</v>
      </c>
      <c r="H317" s="17">
        <v>0</v>
      </c>
      <c r="I317" t="s">
        <v>44</v>
      </c>
      <c r="J317" t="s">
        <v>28</v>
      </c>
      <c r="K317" t="s">
        <v>29</v>
      </c>
    </row>
    <row r="318" spans="1:11" x14ac:dyDescent="0.25">
      <c r="A318" t="s">
        <v>52</v>
      </c>
      <c r="B318" t="s">
        <v>53</v>
      </c>
      <c r="C318" s="13">
        <v>46173</v>
      </c>
      <c r="D318" s="14">
        <v>0</v>
      </c>
      <c r="E318" s="15">
        <v>0</v>
      </c>
      <c r="F318" s="16">
        <v>0</v>
      </c>
      <c r="G318" t="s">
        <v>43</v>
      </c>
      <c r="H318" s="17">
        <v>0</v>
      </c>
      <c r="I318" t="s">
        <v>68</v>
      </c>
      <c r="J318" t="s">
        <v>22</v>
      </c>
      <c r="K318" t="s">
        <v>29</v>
      </c>
    </row>
    <row r="319" spans="1:11" x14ac:dyDescent="0.25">
      <c r="A319" t="s">
        <v>54</v>
      </c>
      <c r="B319" t="s">
        <v>55</v>
      </c>
      <c r="C319" s="13">
        <v>46173</v>
      </c>
      <c r="D319" s="14">
        <v>0</v>
      </c>
      <c r="E319" s="15">
        <v>0</v>
      </c>
      <c r="F319" s="16">
        <v>0</v>
      </c>
      <c r="G319" t="s">
        <v>43</v>
      </c>
      <c r="H319" s="17">
        <v>0</v>
      </c>
      <c r="I319" t="s">
        <v>68</v>
      </c>
      <c r="J319" t="s">
        <v>24</v>
      </c>
      <c r="K319" t="s">
        <v>29</v>
      </c>
    </row>
    <row r="320" spans="1:11" x14ac:dyDescent="0.25">
      <c r="A320" t="s">
        <v>56</v>
      </c>
      <c r="B320" t="s">
        <v>57</v>
      </c>
      <c r="C320" s="13">
        <v>46173</v>
      </c>
      <c r="D320" s="14">
        <v>10</v>
      </c>
      <c r="E320" s="15">
        <v>49.9</v>
      </c>
      <c r="F320" s="16">
        <v>110</v>
      </c>
      <c r="G320" t="s">
        <v>43</v>
      </c>
      <c r="H320" s="17">
        <v>0</v>
      </c>
      <c r="I320" t="s">
        <v>44</v>
      </c>
      <c r="J320" t="s">
        <v>26</v>
      </c>
      <c r="K320" t="s">
        <v>29</v>
      </c>
    </row>
    <row r="321" spans="1:11" x14ac:dyDescent="0.25">
      <c r="A321" t="s">
        <v>58</v>
      </c>
      <c r="B321" t="s">
        <v>59</v>
      </c>
      <c r="C321" s="13">
        <v>46173</v>
      </c>
      <c r="D321" s="14">
        <v>0</v>
      </c>
      <c r="E321" s="15">
        <v>0</v>
      </c>
      <c r="F321" s="16">
        <v>0</v>
      </c>
      <c r="G321" t="s">
        <v>43</v>
      </c>
      <c r="H321" s="17">
        <v>0</v>
      </c>
      <c r="I321" t="s">
        <v>68</v>
      </c>
      <c r="J321" t="s">
        <v>28</v>
      </c>
      <c r="K321" t="s">
        <v>29</v>
      </c>
    </row>
    <row r="322" spans="1:11" x14ac:dyDescent="0.25">
      <c r="A322" t="s">
        <v>60</v>
      </c>
      <c r="B322" t="s">
        <v>61</v>
      </c>
      <c r="C322" s="13">
        <v>46173</v>
      </c>
      <c r="D322" s="14">
        <v>15</v>
      </c>
      <c r="E322" s="15">
        <v>52.8</v>
      </c>
      <c r="F322" s="16">
        <v>95</v>
      </c>
      <c r="G322" t="s">
        <v>47</v>
      </c>
      <c r="H322" s="17">
        <v>36.04</v>
      </c>
      <c r="I322" t="s">
        <v>44</v>
      </c>
      <c r="J322" t="s">
        <v>22</v>
      </c>
      <c r="K322" t="s">
        <v>29</v>
      </c>
    </row>
    <row r="323" spans="1:11" x14ac:dyDescent="0.25">
      <c r="A323" t="s">
        <v>62</v>
      </c>
      <c r="B323" t="s">
        <v>63</v>
      </c>
      <c r="C323" s="13">
        <v>46173</v>
      </c>
      <c r="D323" s="14">
        <v>7</v>
      </c>
      <c r="E323" s="15">
        <v>33.9</v>
      </c>
      <c r="F323" s="16">
        <v>110</v>
      </c>
      <c r="G323" t="s">
        <v>43</v>
      </c>
      <c r="H323" s="17">
        <v>0</v>
      </c>
      <c r="I323" t="s">
        <v>44</v>
      </c>
      <c r="J323" t="s">
        <v>24</v>
      </c>
      <c r="K323" t="s">
        <v>29</v>
      </c>
    </row>
    <row r="324" spans="1:11" x14ac:dyDescent="0.25">
      <c r="A324" t="s">
        <v>64</v>
      </c>
      <c r="B324" t="s">
        <v>65</v>
      </c>
      <c r="C324" s="13">
        <v>46173</v>
      </c>
      <c r="D324" s="14">
        <v>8</v>
      </c>
      <c r="E324" s="15">
        <v>30.6</v>
      </c>
      <c r="F324" s="16">
        <v>110</v>
      </c>
      <c r="G324" t="s">
        <v>43</v>
      </c>
      <c r="H324" s="17">
        <v>32.81</v>
      </c>
      <c r="I324" t="s">
        <v>44</v>
      </c>
      <c r="J324" t="s">
        <v>26</v>
      </c>
      <c r="K324" t="s">
        <v>29</v>
      </c>
    </row>
    <row r="325" spans="1:11" x14ac:dyDescent="0.25">
      <c r="A325" t="s">
        <v>66</v>
      </c>
      <c r="B325" t="s">
        <v>67</v>
      </c>
      <c r="C325" s="13">
        <v>46173</v>
      </c>
      <c r="D325" s="14">
        <v>0</v>
      </c>
      <c r="E325" s="15">
        <v>0</v>
      </c>
      <c r="F325" s="16">
        <v>0</v>
      </c>
      <c r="G325" t="s">
        <v>43</v>
      </c>
      <c r="H325" s="17">
        <v>0</v>
      </c>
      <c r="I325" t="s">
        <v>68</v>
      </c>
      <c r="J325" t="s">
        <v>28</v>
      </c>
      <c r="K325" t="s">
        <v>29</v>
      </c>
    </row>
    <row r="326" spans="1:11" x14ac:dyDescent="0.25">
      <c r="A326" t="s">
        <v>41</v>
      </c>
      <c r="B326" t="s">
        <v>42</v>
      </c>
      <c r="C326" s="13">
        <v>46174</v>
      </c>
      <c r="D326" s="14">
        <v>13</v>
      </c>
      <c r="E326" s="15">
        <v>68.099999999999994</v>
      </c>
      <c r="F326" s="16">
        <v>85</v>
      </c>
      <c r="G326" t="s">
        <v>47</v>
      </c>
      <c r="H326" s="17">
        <v>0</v>
      </c>
      <c r="I326" t="s">
        <v>44</v>
      </c>
      <c r="J326" t="s">
        <v>22</v>
      </c>
      <c r="K326" t="s">
        <v>29</v>
      </c>
    </row>
    <row r="327" spans="1:11" x14ac:dyDescent="0.25">
      <c r="A327" t="s">
        <v>45</v>
      </c>
      <c r="B327" t="s">
        <v>46</v>
      </c>
      <c r="C327" s="13">
        <v>46174</v>
      </c>
      <c r="D327" s="14">
        <v>11</v>
      </c>
      <c r="E327" s="15">
        <v>41.2</v>
      </c>
      <c r="F327" s="16">
        <v>85</v>
      </c>
      <c r="G327" t="s">
        <v>47</v>
      </c>
      <c r="H327" s="17">
        <v>0</v>
      </c>
      <c r="I327" t="s">
        <v>44</v>
      </c>
      <c r="J327" t="s">
        <v>24</v>
      </c>
      <c r="K327" t="s">
        <v>29</v>
      </c>
    </row>
    <row r="328" spans="1:11" x14ac:dyDescent="0.25">
      <c r="A328" t="s">
        <v>48</v>
      </c>
      <c r="B328" t="s">
        <v>49</v>
      </c>
      <c r="C328" s="13">
        <v>46174</v>
      </c>
      <c r="D328" s="14">
        <v>7</v>
      </c>
      <c r="E328" s="15">
        <v>35.9</v>
      </c>
      <c r="F328" s="16">
        <v>115</v>
      </c>
      <c r="G328" t="s">
        <v>43</v>
      </c>
      <c r="H328" s="17">
        <v>0</v>
      </c>
      <c r="I328" t="s">
        <v>44</v>
      </c>
      <c r="J328" t="s">
        <v>26</v>
      </c>
      <c r="K328" t="s">
        <v>29</v>
      </c>
    </row>
    <row r="329" spans="1:11" x14ac:dyDescent="0.25">
      <c r="A329" t="s">
        <v>50</v>
      </c>
      <c r="B329" t="s">
        <v>51</v>
      </c>
      <c r="C329" s="13">
        <v>46174</v>
      </c>
      <c r="D329" s="14">
        <v>6</v>
      </c>
      <c r="E329" s="15">
        <v>23.2</v>
      </c>
      <c r="F329" s="16">
        <v>100</v>
      </c>
      <c r="G329" t="s">
        <v>43</v>
      </c>
      <c r="H329" s="17">
        <v>0</v>
      </c>
      <c r="I329" t="s">
        <v>44</v>
      </c>
      <c r="J329" t="s">
        <v>28</v>
      </c>
      <c r="K329" t="s">
        <v>29</v>
      </c>
    </row>
    <row r="330" spans="1:11" x14ac:dyDescent="0.25">
      <c r="A330" t="s">
        <v>52</v>
      </c>
      <c r="B330" t="s">
        <v>53</v>
      </c>
      <c r="C330" s="13">
        <v>46174</v>
      </c>
      <c r="D330" s="14">
        <v>13</v>
      </c>
      <c r="E330" s="15">
        <v>55</v>
      </c>
      <c r="F330" s="16">
        <v>85</v>
      </c>
      <c r="G330" t="s">
        <v>47</v>
      </c>
      <c r="H330" s="17">
        <v>0</v>
      </c>
      <c r="I330" t="s">
        <v>44</v>
      </c>
      <c r="J330" t="s">
        <v>22</v>
      </c>
      <c r="K330" t="s">
        <v>29</v>
      </c>
    </row>
    <row r="331" spans="1:11" x14ac:dyDescent="0.25">
      <c r="A331" t="s">
        <v>54</v>
      </c>
      <c r="B331" t="s">
        <v>55</v>
      </c>
      <c r="C331" s="13">
        <v>46174</v>
      </c>
      <c r="D331" s="14">
        <v>9</v>
      </c>
      <c r="E331" s="15">
        <v>46.1</v>
      </c>
      <c r="F331" s="16">
        <v>110</v>
      </c>
      <c r="G331" t="s">
        <v>43</v>
      </c>
      <c r="H331" s="17">
        <v>0</v>
      </c>
      <c r="I331" t="s">
        <v>44</v>
      </c>
      <c r="J331" t="s">
        <v>24</v>
      </c>
      <c r="K331" t="s">
        <v>29</v>
      </c>
    </row>
    <row r="332" spans="1:11" x14ac:dyDescent="0.25">
      <c r="A332" t="s">
        <v>56</v>
      </c>
      <c r="B332" t="s">
        <v>57</v>
      </c>
      <c r="C332" s="13">
        <v>46174</v>
      </c>
      <c r="D332" s="14">
        <v>12</v>
      </c>
      <c r="E332" s="15">
        <v>41.5</v>
      </c>
      <c r="F332" s="16">
        <v>95</v>
      </c>
      <c r="G332" t="s">
        <v>47</v>
      </c>
      <c r="H332" s="17">
        <v>9.14</v>
      </c>
      <c r="I332" t="s">
        <v>44</v>
      </c>
      <c r="J332" t="s">
        <v>26</v>
      </c>
      <c r="K332" t="s">
        <v>29</v>
      </c>
    </row>
    <row r="333" spans="1:11" x14ac:dyDescent="0.25">
      <c r="A333" t="s">
        <v>58</v>
      </c>
      <c r="B333" t="s">
        <v>59</v>
      </c>
      <c r="C333" s="13">
        <v>46174</v>
      </c>
      <c r="D333" s="14">
        <v>16</v>
      </c>
      <c r="E333" s="15">
        <v>80.400000000000006</v>
      </c>
      <c r="F333" s="16">
        <v>100</v>
      </c>
      <c r="G333" t="s">
        <v>47</v>
      </c>
      <c r="H333" s="17">
        <v>62.75</v>
      </c>
      <c r="I333" t="s">
        <v>44</v>
      </c>
      <c r="J333" t="s">
        <v>28</v>
      </c>
      <c r="K333" t="s">
        <v>29</v>
      </c>
    </row>
    <row r="334" spans="1:11" x14ac:dyDescent="0.25">
      <c r="A334" t="s">
        <v>60</v>
      </c>
      <c r="B334" t="s">
        <v>61</v>
      </c>
      <c r="C334" s="13">
        <v>46174</v>
      </c>
      <c r="D334" s="14">
        <v>14</v>
      </c>
      <c r="E334" s="15">
        <v>45.3</v>
      </c>
      <c r="F334" s="16">
        <v>110</v>
      </c>
      <c r="G334" t="s">
        <v>47</v>
      </c>
      <c r="H334" s="17">
        <v>0</v>
      </c>
      <c r="I334" t="s">
        <v>44</v>
      </c>
      <c r="J334" t="s">
        <v>22</v>
      </c>
      <c r="K334" t="s">
        <v>29</v>
      </c>
    </row>
    <row r="335" spans="1:11" x14ac:dyDescent="0.25">
      <c r="A335" t="s">
        <v>62</v>
      </c>
      <c r="B335" t="s">
        <v>63</v>
      </c>
      <c r="C335" s="13">
        <v>46174</v>
      </c>
      <c r="D335" s="14">
        <v>10</v>
      </c>
      <c r="E335" s="15">
        <v>41.9</v>
      </c>
      <c r="F335" s="16">
        <v>110</v>
      </c>
      <c r="G335" t="s">
        <v>43</v>
      </c>
      <c r="H335" s="17">
        <v>0</v>
      </c>
      <c r="I335" t="s">
        <v>44</v>
      </c>
      <c r="J335" t="s">
        <v>24</v>
      </c>
      <c r="K335" t="s">
        <v>29</v>
      </c>
    </row>
    <row r="336" spans="1:11" x14ac:dyDescent="0.25">
      <c r="A336" t="s">
        <v>64</v>
      </c>
      <c r="B336" t="s">
        <v>65</v>
      </c>
      <c r="C336" s="13">
        <v>46174</v>
      </c>
      <c r="D336" s="14">
        <v>8</v>
      </c>
      <c r="E336" s="15">
        <v>37.799999999999997</v>
      </c>
      <c r="F336" s="16">
        <v>85</v>
      </c>
      <c r="G336" t="s">
        <v>43</v>
      </c>
      <c r="H336" s="17">
        <v>0</v>
      </c>
      <c r="I336" t="s">
        <v>44</v>
      </c>
      <c r="J336" t="s">
        <v>26</v>
      </c>
      <c r="K336" t="s">
        <v>29</v>
      </c>
    </row>
    <row r="337" spans="1:11" x14ac:dyDescent="0.25">
      <c r="A337" t="s">
        <v>66</v>
      </c>
      <c r="B337" t="s">
        <v>67</v>
      </c>
      <c r="C337" s="13">
        <v>46174</v>
      </c>
      <c r="D337" s="14">
        <v>14</v>
      </c>
      <c r="E337" s="15">
        <v>62.3</v>
      </c>
      <c r="F337" s="16">
        <v>110</v>
      </c>
      <c r="G337" t="s">
        <v>47</v>
      </c>
      <c r="H337" s="17">
        <v>0</v>
      </c>
      <c r="I337" t="s">
        <v>44</v>
      </c>
      <c r="J337" t="s">
        <v>28</v>
      </c>
      <c r="K337" t="s">
        <v>29</v>
      </c>
    </row>
    <row r="338" spans="1:11" x14ac:dyDescent="0.25">
      <c r="A338" t="s">
        <v>41</v>
      </c>
      <c r="B338" t="s">
        <v>42</v>
      </c>
      <c r="C338" s="13">
        <v>46175</v>
      </c>
      <c r="D338" s="14">
        <v>13</v>
      </c>
      <c r="E338" s="15">
        <v>42.9</v>
      </c>
      <c r="F338" s="16">
        <v>100</v>
      </c>
      <c r="G338" t="s">
        <v>47</v>
      </c>
      <c r="H338" s="17">
        <v>0</v>
      </c>
      <c r="I338" t="s">
        <v>44</v>
      </c>
      <c r="J338" t="s">
        <v>22</v>
      </c>
      <c r="K338" t="s">
        <v>29</v>
      </c>
    </row>
    <row r="339" spans="1:11" x14ac:dyDescent="0.25">
      <c r="A339" t="s">
        <v>45</v>
      </c>
      <c r="B339" t="s">
        <v>46</v>
      </c>
      <c r="C339" s="13">
        <v>46175</v>
      </c>
      <c r="D339" s="14">
        <v>6</v>
      </c>
      <c r="E339" s="15">
        <v>24.1</v>
      </c>
      <c r="F339" s="16">
        <v>85</v>
      </c>
      <c r="G339" t="s">
        <v>43</v>
      </c>
      <c r="H339" s="17">
        <v>0</v>
      </c>
      <c r="I339" t="s">
        <v>44</v>
      </c>
      <c r="J339" t="s">
        <v>24</v>
      </c>
      <c r="K339" t="s">
        <v>29</v>
      </c>
    </row>
    <row r="340" spans="1:11" x14ac:dyDescent="0.25">
      <c r="A340" t="s">
        <v>48</v>
      </c>
      <c r="B340" t="s">
        <v>49</v>
      </c>
      <c r="C340" s="13">
        <v>46175</v>
      </c>
      <c r="D340" s="14">
        <v>16</v>
      </c>
      <c r="E340" s="15">
        <v>55</v>
      </c>
      <c r="F340" s="16">
        <v>110</v>
      </c>
      <c r="G340" t="s">
        <v>47</v>
      </c>
      <c r="H340" s="17">
        <v>0</v>
      </c>
      <c r="I340" t="s">
        <v>44</v>
      </c>
      <c r="J340" t="s">
        <v>26</v>
      </c>
      <c r="K340" t="s">
        <v>29</v>
      </c>
    </row>
    <row r="341" spans="1:11" x14ac:dyDescent="0.25">
      <c r="A341" t="s">
        <v>50</v>
      </c>
      <c r="B341" t="s">
        <v>51</v>
      </c>
      <c r="C341" s="13">
        <v>46175</v>
      </c>
      <c r="D341" s="14">
        <v>6</v>
      </c>
      <c r="E341" s="15">
        <v>24.1</v>
      </c>
      <c r="F341" s="16">
        <v>95</v>
      </c>
      <c r="G341" t="s">
        <v>43</v>
      </c>
      <c r="H341" s="17">
        <v>0</v>
      </c>
      <c r="I341" t="s">
        <v>44</v>
      </c>
      <c r="J341" t="s">
        <v>28</v>
      </c>
      <c r="K341" t="s">
        <v>29</v>
      </c>
    </row>
    <row r="342" spans="1:11" x14ac:dyDescent="0.25">
      <c r="A342" t="s">
        <v>52</v>
      </c>
      <c r="B342" t="s">
        <v>53</v>
      </c>
      <c r="C342" s="13">
        <v>46175</v>
      </c>
      <c r="D342" s="14">
        <v>16</v>
      </c>
      <c r="E342" s="15">
        <v>68.3</v>
      </c>
      <c r="F342" s="16">
        <v>115</v>
      </c>
      <c r="G342" t="s">
        <v>47</v>
      </c>
      <c r="H342" s="17">
        <v>0</v>
      </c>
      <c r="I342" t="s">
        <v>44</v>
      </c>
      <c r="J342" t="s">
        <v>22</v>
      </c>
      <c r="K342" t="s">
        <v>29</v>
      </c>
    </row>
    <row r="343" spans="1:11" x14ac:dyDescent="0.25">
      <c r="A343" t="s">
        <v>54</v>
      </c>
      <c r="B343" t="s">
        <v>55</v>
      </c>
      <c r="C343" s="13">
        <v>46175</v>
      </c>
      <c r="D343" s="14">
        <v>8</v>
      </c>
      <c r="E343" s="15">
        <v>26.8</v>
      </c>
      <c r="F343" s="16">
        <v>100</v>
      </c>
      <c r="G343" t="s">
        <v>43</v>
      </c>
      <c r="H343" s="17">
        <v>15.12</v>
      </c>
      <c r="I343" t="s">
        <v>44</v>
      </c>
      <c r="J343" t="s">
        <v>24</v>
      </c>
      <c r="K343" t="s">
        <v>29</v>
      </c>
    </row>
    <row r="344" spans="1:11" x14ac:dyDescent="0.25">
      <c r="A344" t="s">
        <v>56</v>
      </c>
      <c r="B344" t="s">
        <v>57</v>
      </c>
      <c r="C344" s="13">
        <v>46175</v>
      </c>
      <c r="D344" s="14">
        <v>6</v>
      </c>
      <c r="E344" s="15">
        <v>23.6</v>
      </c>
      <c r="F344" s="16">
        <v>95</v>
      </c>
      <c r="G344" t="s">
        <v>43</v>
      </c>
      <c r="H344" s="17">
        <v>0</v>
      </c>
      <c r="I344" t="s">
        <v>44</v>
      </c>
      <c r="J344" t="s">
        <v>26</v>
      </c>
      <c r="K344" t="s">
        <v>29</v>
      </c>
    </row>
    <row r="345" spans="1:11" x14ac:dyDescent="0.25">
      <c r="A345" t="s">
        <v>58</v>
      </c>
      <c r="B345" t="s">
        <v>59</v>
      </c>
      <c r="C345" s="13">
        <v>46175</v>
      </c>
      <c r="D345" s="14">
        <v>0</v>
      </c>
      <c r="E345" s="15">
        <v>0</v>
      </c>
      <c r="F345" s="16">
        <v>0</v>
      </c>
      <c r="G345" t="s">
        <v>43</v>
      </c>
      <c r="H345" s="17">
        <v>0</v>
      </c>
      <c r="I345" t="s">
        <v>68</v>
      </c>
      <c r="J345" t="s">
        <v>28</v>
      </c>
      <c r="K345" t="s">
        <v>29</v>
      </c>
    </row>
    <row r="346" spans="1:11" x14ac:dyDescent="0.25">
      <c r="A346" t="s">
        <v>60</v>
      </c>
      <c r="B346" t="s">
        <v>61</v>
      </c>
      <c r="C346" s="13">
        <v>46175</v>
      </c>
      <c r="D346" s="14">
        <v>10</v>
      </c>
      <c r="E346" s="15">
        <v>32.799999999999997</v>
      </c>
      <c r="F346" s="16">
        <v>115</v>
      </c>
      <c r="G346" t="s">
        <v>43</v>
      </c>
      <c r="H346" s="17">
        <v>26.77</v>
      </c>
      <c r="I346" t="s">
        <v>44</v>
      </c>
      <c r="J346" t="s">
        <v>22</v>
      </c>
      <c r="K346" t="s">
        <v>29</v>
      </c>
    </row>
    <row r="347" spans="1:11" x14ac:dyDescent="0.25">
      <c r="A347" t="s">
        <v>62</v>
      </c>
      <c r="B347" t="s">
        <v>63</v>
      </c>
      <c r="C347" s="13">
        <v>46175</v>
      </c>
      <c r="D347" s="14">
        <v>16</v>
      </c>
      <c r="E347" s="15">
        <v>63.4</v>
      </c>
      <c r="F347" s="16">
        <v>85</v>
      </c>
      <c r="G347" t="s">
        <v>47</v>
      </c>
      <c r="H347" s="17">
        <v>0</v>
      </c>
      <c r="I347" t="s">
        <v>44</v>
      </c>
      <c r="J347" t="s">
        <v>24</v>
      </c>
      <c r="K347" t="s">
        <v>29</v>
      </c>
    </row>
    <row r="348" spans="1:11" x14ac:dyDescent="0.25">
      <c r="A348" t="s">
        <v>64</v>
      </c>
      <c r="B348" t="s">
        <v>65</v>
      </c>
      <c r="C348" s="13">
        <v>46175</v>
      </c>
      <c r="D348" s="14">
        <v>12</v>
      </c>
      <c r="E348" s="15">
        <v>58.9</v>
      </c>
      <c r="F348" s="16">
        <v>100</v>
      </c>
      <c r="G348" t="s">
        <v>47</v>
      </c>
      <c r="H348" s="17">
        <v>0</v>
      </c>
      <c r="I348" t="s">
        <v>44</v>
      </c>
      <c r="J348" t="s">
        <v>26</v>
      </c>
      <c r="K348" t="s">
        <v>29</v>
      </c>
    </row>
    <row r="349" spans="1:11" x14ac:dyDescent="0.25">
      <c r="A349" t="s">
        <v>66</v>
      </c>
      <c r="B349" t="s">
        <v>67</v>
      </c>
      <c r="C349" s="13">
        <v>46175</v>
      </c>
      <c r="D349" s="14">
        <v>13</v>
      </c>
      <c r="E349" s="15">
        <v>52.6</v>
      </c>
      <c r="F349" s="16">
        <v>110</v>
      </c>
      <c r="G349" t="s">
        <v>47</v>
      </c>
      <c r="H349" s="17">
        <v>0</v>
      </c>
      <c r="I349" t="s">
        <v>44</v>
      </c>
      <c r="J349" t="s">
        <v>28</v>
      </c>
      <c r="K349" t="s">
        <v>29</v>
      </c>
    </row>
    <row r="350" spans="1:11" x14ac:dyDescent="0.25">
      <c r="A350" t="s">
        <v>41</v>
      </c>
      <c r="B350" t="s">
        <v>42</v>
      </c>
      <c r="C350" s="13">
        <v>46176</v>
      </c>
      <c r="D350" s="14">
        <v>12</v>
      </c>
      <c r="E350" s="15">
        <v>40.6</v>
      </c>
      <c r="F350" s="16">
        <v>110</v>
      </c>
      <c r="G350" t="s">
        <v>47</v>
      </c>
      <c r="H350" s="17">
        <v>0</v>
      </c>
      <c r="I350" t="s">
        <v>44</v>
      </c>
      <c r="J350" t="s">
        <v>22</v>
      </c>
      <c r="K350" t="s">
        <v>29</v>
      </c>
    </row>
    <row r="351" spans="1:11" x14ac:dyDescent="0.25">
      <c r="A351" t="s">
        <v>45</v>
      </c>
      <c r="B351" t="s">
        <v>46</v>
      </c>
      <c r="C351" s="13">
        <v>46176</v>
      </c>
      <c r="D351" s="14">
        <v>10</v>
      </c>
      <c r="E351" s="15">
        <v>39.4</v>
      </c>
      <c r="F351" s="16">
        <v>85</v>
      </c>
      <c r="G351" t="s">
        <v>43</v>
      </c>
      <c r="H351" s="17">
        <v>0</v>
      </c>
      <c r="I351" t="s">
        <v>44</v>
      </c>
      <c r="J351" t="s">
        <v>24</v>
      </c>
      <c r="K351" t="s">
        <v>29</v>
      </c>
    </row>
    <row r="352" spans="1:11" x14ac:dyDescent="0.25">
      <c r="A352" t="s">
        <v>48</v>
      </c>
      <c r="B352" t="s">
        <v>49</v>
      </c>
      <c r="C352" s="13">
        <v>46176</v>
      </c>
      <c r="D352" s="14">
        <v>13</v>
      </c>
      <c r="E352" s="15">
        <v>59.6</v>
      </c>
      <c r="F352" s="16">
        <v>100</v>
      </c>
      <c r="G352" t="s">
        <v>47</v>
      </c>
      <c r="H352" s="17">
        <v>33.29</v>
      </c>
      <c r="I352" t="s">
        <v>44</v>
      </c>
      <c r="J352" t="s">
        <v>26</v>
      </c>
      <c r="K352" t="s">
        <v>29</v>
      </c>
    </row>
    <row r="353" spans="1:11" x14ac:dyDescent="0.25">
      <c r="A353" t="s">
        <v>50</v>
      </c>
      <c r="B353" t="s">
        <v>51</v>
      </c>
      <c r="C353" s="13">
        <v>46176</v>
      </c>
      <c r="D353" s="14">
        <v>11</v>
      </c>
      <c r="E353" s="15">
        <v>50.8</v>
      </c>
      <c r="F353" s="16">
        <v>100</v>
      </c>
      <c r="G353" t="s">
        <v>47</v>
      </c>
      <c r="H353" s="17">
        <v>0</v>
      </c>
      <c r="I353" t="s">
        <v>44</v>
      </c>
      <c r="J353" t="s">
        <v>28</v>
      </c>
      <c r="K353" t="s">
        <v>29</v>
      </c>
    </row>
    <row r="354" spans="1:11" x14ac:dyDescent="0.25">
      <c r="A354" t="s">
        <v>52</v>
      </c>
      <c r="B354" t="s">
        <v>53</v>
      </c>
      <c r="C354" s="13">
        <v>46176</v>
      </c>
      <c r="D354" s="14">
        <v>0</v>
      </c>
      <c r="E354" s="15">
        <v>0</v>
      </c>
      <c r="F354" s="16">
        <v>0</v>
      </c>
      <c r="G354" t="s">
        <v>43</v>
      </c>
      <c r="H354" s="17">
        <v>0</v>
      </c>
      <c r="I354" t="s">
        <v>68</v>
      </c>
      <c r="J354" t="s">
        <v>22</v>
      </c>
      <c r="K354" t="s">
        <v>29</v>
      </c>
    </row>
    <row r="355" spans="1:11" x14ac:dyDescent="0.25">
      <c r="A355" t="s">
        <v>54</v>
      </c>
      <c r="B355" t="s">
        <v>55</v>
      </c>
      <c r="C355" s="13">
        <v>46176</v>
      </c>
      <c r="D355" s="14">
        <v>0</v>
      </c>
      <c r="E355" s="15">
        <v>0</v>
      </c>
      <c r="F355" s="16">
        <v>0</v>
      </c>
      <c r="G355" t="s">
        <v>43</v>
      </c>
      <c r="H355" s="17">
        <v>0</v>
      </c>
      <c r="I355" t="s">
        <v>68</v>
      </c>
      <c r="J355" t="s">
        <v>24</v>
      </c>
      <c r="K355" t="s">
        <v>29</v>
      </c>
    </row>
    <row r="356" spans="1:11" x14ac:dyDescent="0.25">
      <c r="A356" t="s">
        <v>56</v>
      </c>
      <c r="B356" t="s">
        <v>57</v>
      </c>
      <c r="C356" s="13">
        <v>46176</v>
      </c>
      <c r="D356" s="14">
        <v>16</v>
      </c>
      <c r="E356" s="15">
        <v>66.099999999999994</v>
      </c>
      <c r="F356" s="16">
        <v>110</v>
      </c>
      <c r="G356" t="s">
        <v>47</v>
      </c>
      <c r="H356" s="17">
        <v>0</v>
      </c>
      <c r="I356" t="s">
        <v>44</v>
      </c>
      <c r="J356" t="s">
        <v>26</v>
      </c>
      <c r="K356" t="s">
        <v>29</v>
      </c>
    </row>
    <row r="357" spans="1:11" x14ac:dyDescent="0.25">
      <c r="A357" t="s">
        <v>58</v>
      </c>
      <c r="B357" t="s">
        <v>59</v>
      </c>
      <c r="C357" s="13">
        <v>46176</v>
      </c>
      <c r="D357" s="14">
        <v>6</v>
      </c>
      <c r="E357" s="15">
        <v>21.2</v>
      </c>
      <c r="F357" s="16">
        <v>110</v>
      </c>
      <c r="G357" t="s">
        <v>43</v>
      </c>
      <c r="H357" s="17">
        <v>0</v>
      </c>
      <c r="I357" t="s">
        <v>44</v>
      </c>
      <c r="J357" t="s">
        <v>28</v>
      </c>
      <c r="K357" t="s">
        <v>29</v>
      </c>
    </row>
    <row r="358" spans="1:11" x14ac:dyDescent="0.25">
      <c r="A358" t="s">
        <v>60</v>
      </c>
      <c r="B358" t="s">
        <v>61</v>
      </c>
      <c r="C358" s="13">
        <v>46176</v>
      </c>
      <c r="D358" s="14">
        <v>8</v>
      </c>
      <c r="E358" s="15">
        <v>26.8</v>
      </c>
      <c r="F358" s="16">
        <v>115</v>
      </c>
      <c r="G358" t="s">
        <v>43</v>
      </c>
      <c r="H358" s="17">
        <v>0</v>
      </c>
      <c r="I358" t="s">
        <v>44</v>
      </c>
      <c r="J358" t="s">
        <v>22</v>
      </c>
      <c r="K358" t="s">
        <v>29</v>
      </c>
    </row>
    <row r="359" spans="1:11" x14ac:dyDescent="0.25">
      <c r="A359" t="s">
        <v>62</v>
      </c>
      <c r="B359" t="s">
        <v>63</v>
      </c>
      <c r="C359" s="13">
        <v>46176</v>
      </c>
      <c r="D359" s="14">
        <v>15</v>
      </c>
      <c r="E359" s="15">
        <v>49.1</v>
      </c>
      <c r="F359" s="16">
        <v>90</v>
      </c>
      <c r="G359" t="s">
        <v>47</v>
      </c>
      <c r="H359" s="17">
        <v>0</v>
      </c>
      <c r="I359" t="s">
        <v>44</v>
      </c>
      <c r="J359" t="s">
        <v>24</v>
      </c>
      <c r="K359" t="s">
        <v>29</v>
      </c>
    </row>
    <row r="360" spans="1:11" x14ac:dyDescent="0.25">
      <c r="A360" t="s">
        <v>64</v>
      </c>
      <c r="B360" t="s">
        <v>65</v>
      </c>
      <c r="C360" s="13">
        <v>46176</v>
      </c>
      <c r="D360" s="14">
        <v>0</v>
      </c>
      <c r="E360" s="15">
        <v>0</v>
      </c>
      <c r="F360" s="16">
        <v>0</v>
      </c>
      <c r="G360" t="s">
        <v>43</v>
      </c>
      <c r="H360" s="17">
        <v>0</v>
      </c>
      <c r="I360" t="s">
        <v>68</v>
      </c>
      <c r="J360" t="s">
        <v>26</v>
      </c>
      <c r="K360" t="s">
        <v>29</v>
      </c>
    </row>
    <row r="361" spans="1:11" x14ac:dyDescent="0.25">
      <c r="A361" t="s">
        <v>66</v>
      </c>
      <c r="B361" t="s">
        <v>67</v>
      </c>
      <c r="C361" s="13">
        <v>46176</v>
      </c>
      <c r="D361" s="14">
        <v>7</v>
      </c>
      <c r="E361" s="15">
        <v>31.6</v>
      </c>
      <c r="F361" s="16">
        <v>110</v>
      </c>
      <c r="G361" t="s">
        <v>43</v>
      </c>
      <c r="H361" s="17">
        <v>0</v>
      </c>
      <c r="I361" t="s">
        <v>44</v>
      </c>
      <c r="J361" t="s">
        <v>28</v>
      </c>
      <c r="K361" t="s">
        <v>29</v>
      </c>
    </row>
  </sheetData>
  <pageMargins left="0.75" right="0.75" top="1" bottom="1" header="0.5" footer="0.5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4"/>
  <sheetViews>
    <sheetView showGridLines="0" workbookViewId="0">
      <selection activeCell="N31" sqref="N31"/>
    </sheetView>
  </sheetViews>
  <sheetFormatPr defaultRowHeight="15" x14ac:dyDescent="0.25"/>
  <cols>
    <col min="1" max="1" width="12.140625" bestFit="1" customWidth="1"/>
    <col min="2" max="2" width="16.7109375" bestFit="1" customWidth="1"/>
    <col min="3" max="3" width="15.42578125" bestFit="1" customWidth="1"/>
    <col min="4" max="4" width="9.42578125" bestFit="1" customWidth="1"/>
    <col min="5" max="5" width="15.85546875" bestFit="1" customWidth="1"/>
    <col min="6" max="6" width="12.5703125" bestFit="1" customWidth="1"/>
    <col min="7" max="7" width="11.28515625" bestFit="1" customWidth="1"/>
    <col min="8" max="8" width="12" bestFit="1" customWidth="1"/>
    <col min="9" max="9" width="11.5703125" bestFit="1" customWidth="1"/>
    <col min="10" max="10" width="11" bestFit="1" customWidth="1"/>
    <col min="11" max="11" width="14.7109375" bestFit="1" customWidth="1"/>
    <col min="12" max="12" width="13.85546875" bestFit="1" customWidth="1"/>
    <col min="13" max="13" width="11.28515625" bestFit="1" customWidth="1"/>
    <col min="14" max="14" width="15.85546875" bestFit="1" customWidth="1"/>
    <col min="15" max="15" width="12.5703125" bestFit="1" customWidth="1"/>
    <col min="16" max="16" width="18.140625" bestFit="1" customWidth="1"/>
  </cols>
  <sheetData>
    <row r="1" spans="1:16" x14ac:dyDescent="0.25">
      <c r="A1" s="12" t="s">
        <v>31</v>
      </c>
      <c r="B1" s="12" t="s">
        <v>32</v>
      </c>
      <c r="C1" s="12" t="s">
        <v>69</v>
      </c>
      <c r="D1" s="12" t="s">
        <v>70</v>
      </c>
      <c r="E1" s="12" t="s">
        <v>71</v>
      </c>
      <c r="F1" s="12" t="s">
        <v>72</v>
      </c>
      <c r="G1" s="12" t="s">
        <v>73</v>
      </c>
      <c r="H1" s="12" t="s">
        <v>74</v>
      </c>
      <c r="I1" s="12" t="s">
        <v>75</v>
      </c>
      <c r="J1" s="12" t="s">
        <v>76</v>
      </c>
      <c r="K1" s="12" t="s">
        <v>77</v>
      </c>
      <c r="L1" s="12" t="s">
        <v>78</v>
      </c>
      <c r="M1" s="12" t="s">
        <v>79</v>
      </c>
      <c r="N1" s="12" t="s">
        <v>80</v>
      </c>
      <c r="O1" s="12" t="s">
        <v>81</v>
      </c>
      <c r="P1" s="12" t="s">
        <v>82</v>
      </c>
    </row>
    <row r="2" spans="1:16" x14ac:dyDescent="0.25">
      <c r="A2" t="s">
        <v>41</v>
      </c>
      <c r="B2" t="str">
        <f>_xlfn.XLOOKUP(A2, Raw_Data!A:A, Raw_Data!B:B)</f>
        <v>Arjun Sharma</v>
      </c>
      <c r="C2" t="str">
        <f>_xlfn.XLOOKUP(A2, Raw_Data!A:A, Raw_Data!J:J)</f>
        <v>Bandra West</v>
      </c>
      <c r="D2" s="14">
        <f>SUMIF(Raw_Data!A:A, A2, Raw_Data!D:D)</f>
        <v>327</v>
      </c>
      <c r="E2" s="15">
        <f>SUMIF(Raw_Data!A:A, A2, Raw_Data!E:E)</f>
        <v>1433.9999999999998</v>
      </c>
      <c r="F2" s="17">
        <f>SUMPRODUCT((Raw_Data!$A$2:$A$361=A2)*(Raw_Data!$D$2:$D$361)*(Raw_Data!$F$2:$F$361))</f>
        <v>32210</v>
      </c>
      <c r="G2" s="14">
        <f>COUNTIFS(Raw_Data!A:A, A2, Raw_Data!G:G, "Y")</f>
        <v>17</v>
      </c>
      <c r="H2" s="17">
        <f t="shared" ref="H2:H13" si="0">G2*250</f>
        <v>4250</v>
      </c>
      <c r="I2">
        <f>COUNTIFS(Raw_Data!A:A, A2, Raw_Data!I:I, "Present")</f>
        <v>29</v>
      </c>
      <c r="J2">
        <f>COUNTIF(Raw_Data!A:A, A2)</f>
        <v>30</v>
      </c>
      <c r="K2" s="18">
        <f t="shared" ref="K2:K13" si="1">I2/J2</f>
        <v>0.96666666666666667</v>
      </c>
      <c r="L2" s="17">
        <f>SUMIF(Raw_Data!A:A, A2, Raw_Data!H:H)</f>
        <v>193.51999999999998</v>
      </c>
      <c r="M2" s="17">
        <f t="shared" ref="M2:M13" si="2">F2+H2-L2</f>
        <v>36266.480000000003</v>
      </c>
      <c r="N2" s="19">
        <f t="shared" ref="N2:N13" si="3">IFERROR(D2/I2, 0)</f>
        <v>11.275862068965518</v>
      </c>
      <c r="O2" s="14">
        <f>_xlfn.MAXIFS(Raw_Data!D:D, Raw_Data!A:A, A2)</f>
        <v>16</v>
      </c>
      <c r="P2" s="18">
        <f t="shared" ref="P2:P13" si="4">G2/J2</f>
        <v>0.56666666666666665</v>
      </c>
    </row>
    <row r="3" spans="1:16" x14ac:dyDescent="0.25">
      <c r="A3" t="s">
        <v>45</v>
      </c>
      <c r="B3" t="str">
        <f>_xlfn.XLOOKUP(A3, Raw_Data!A:A, Raw_Data!B:B)</f>
        <v>Pradeep Shinde</v>
      </c>
      <c r="C3" t="str">
        <f>_xlfn.XLOOKUP(A3, Raw_Data!A:A, Raw_Data!J:J)</f>
        <v>Andheri East</v>
      </c>
      <c r="D3" s="14">
        <f>SUMIF(Raw_Data!A:A, A3, Raw_Data!D:D)</f>
        <v>273</v>
      </c>
      <c r="E3" s="15">
        <f>SUMIF(Raw_Data!A:A, A3, Raw_Data!E:E)</f>
        <v>1146.0000000000002</v>
      </c>
      <c r="F3" s="17">
        <f>SUMPRODUCT((Raw_Data!$A$2:$A$361=A3)*(Raw_Data!$D$2:$D$361)*(Raw_Data!$F$2:$F$361))</f>
        <v>26890</v>
      </c>
      <c r="G3" s="14">
        <f>COUNTIFS(Raw_Data!A:A, A3, Raw_Data!G:G, "Y")</f>
        <v>14</v>
      </c>
      <c r="H3" s="17">
        <f t="shared" si="0"/>
        <v>3500</v>
      </c>
      <c r="I3">
        <f>COUNTIFS(Raw_Data!A:A, A3, Raw_Data!I:I, "Present")</f>
        <v>24</v>
      </c>
      <c r="J3">
        <f>COUNTIF(Raw_Data!A:A, A3)</f>
        <v>30</v>
      </c>
      <c r="K3" s="18">
        <f t="shared" si="1"/>
        <v>0.8</v>
      </c>
      <c r="L3" s="17">
        <f>SUMIF(Raw_Data!A:A, A3, Raw_Data!H:H)</f>
        <v>246.51999999999998</v>
      </c>
      <c r="M3" s="17">
        <f t="shared" si="2"/>
        <v>30143.48</v>
      </c>
      <c r="N3" s="19">
        <f t="shared" si="3"/>
        <v>11.375</v>
      </c>
      <c r="O3" s="14">
        <f>_xlfn.MAXIFS(Raw_Data!D:D, Raw_Data!A:A, A3)</f>
        <v>16</v>
      </c>
      <c r="P3" s="18">
        <f t="shared" si="4"/>
        <v>0.46666666666666667</v>
      </c>
    </row>
    <row r="4" spans="1:16" x14ac:dyDescent="0.25">
      <c r="A4" t="s">
        <v>48</v>
      </c>
      <c r="B4" t="str">
        <f>_xlfn.XLOOKUP(A4, Raw_Data!A:A, Raw_Data!B:B)</f>
        <v>Siddharth Rao</v>
      </c>
      <c r="C4" t="str">
        <f>_xlfn.XLOOKUP(A4, Raw_Data!A:A, Raw_Data!J:J)</f>
        <v>Powai Tech-Hub</v>
      </c>
      <c r="D4" s="14">
        <f>SUMIF(Raw_Data!A:A, A4, Raw_Data!D:D)</f>
        <v>302</v>
      </c>
      <c r="E4" s="15">
        <f>SUMIF(Raw_Data!A:A, A4, Raw_Data!E:E)</f>
        <v>1331.3000000000002</v>
      </c>
      <c r="F4" s="17">
        <f>SUMPRODUCT((Raw_Data!$A$2:$A$361=A4)*(Raw_Data!$D$2:$D$361)*(Raw_Data!$F$2:$F$361))</f>
        <v>29775</v>
      </c>
      <c r="G4" s="14">
        <f>COUNTIFS(Raw_Data!A:A, A4, Raw_Data!G:G, "Y")</f>
        <v>15</v>
      </c>
      <c r="H4" s="17">
        <f t="shared" si="0"/>
        <v>3750</v>
      </c>
      <c r="I4">
        <f>COUNTIFS(Raw_Data!A:A, A4, Raw_Data!I:I, "Present")</f>
        <v>28</v>
      </c>
      <c r="J4">
        <f>COUNTIF(Raw_Data!A:A, A4)</f>
        <v>30</v>
      </c>
      <c r="K4" s="18">
        <f t="shared" si="1"/>
        <v>0.93333333333333335</v>
      </c>
      <c r="L4" s="17">
        <f>SUMIF(Raw_Data!A:A, A4, Raw_Data!H:H)</f>
        <v>373.05</v>
      </c>
      <c r="M4" s="17">
        <f t="shared" si="2"/>
        <v>33151.949999999997</v>
      </c>
      <c r="N4" s="19">
        <f t="shared" si="3"/>
        <v>10.785714285714286</v>
      </c>
      <c r="O4" s="14">
        <f>_xlfn.MAXIFS(Raw_Data!D:D, Raw_Data!A:A, A4)</f>
        <v>16</v>
      </c>
      <c r="P4" s="18">
        <f t="shared" si="4"/>
        <v>0.5</v>
      </c>
    </row>
    <row r="5" spans="1:16" x14ac:dyDescent="0.25">
      <c r="A5" t="s">
        <v>50</v>
      </c>
      <c r="B5" t="str">
        <f>_xlfn.XLOOKUP(A5, Raw_Data!A:A, Raw_Data!B:B)</f>
        <v>Nikhil Kadam</v>
      </c>
      <c r="C5" t="str">
        <f>_xlfn.XLOOKUP(A5, Raw_Data!A:A, Raw_Data!J:J)</f>
        <v>South Mumbai</v>
      </c>
      <c r="D5" s="14">
        <f>SUMIF(Raw_Data!A:A, A5, Raw_Data!D:D)</f>
        <v>272</v>
      </c>
      <c r="E5" s="15">
        <f>SUMIF(Raw_Data!A:A, A5, Raw_Data!E:E)</f>
        <v>1161.7</v>
      </c>
      <c r="F5" s="17">
        <f>SUMPRODUCT((Raw_Data!$A$2:$A$361=A5)*(Raw_Data!$D$2:$D$361)*(Raw_Data!$F$2:$F$361))</f>
        <v>27725</v>
      </c>
      <c r="G5" s="14">
        <f>COUNTIFS(Raw_Data!A:A, A5, Raw_Data!G:G, "Y")</f>
        <v>14</v>
      </c>
      <c r="H5" s="17">
        <f t="shared" si="0"/>
        <v>3500</v>
      </c>
      <c r="I5">
        <f>COUNTIFS(Raw_Data!A:A, A5, Raw_Data!I:I, "Present")</f>
        <v>25</v>
      </c>
      <c r="J5">
        <f>COUNTIF(Raw_Data!A:A, A5)</f>
        <v>30</v>
      </c>
      <c r="K5" s="18">
        <f t="shared" si="1"/>
        <v>0.83333333333333337</v>
      </c>
      <c r="L5" s="17">
        <f>SUMIF(Raw_Data!A:A, A5, Raw_Data!H:H)</f>
        <v>153.78000000000003</v>
      </c>
      <c r="M5" s="17">
        <f t="shared" si="2"/>
        <v>31071.22</v>
      </c>
      <c r="N5" s="19">
        <f t="shared" si="3"/>
        <v>10.88</v>
      </c>
      <c r="O5" s="14">
        <f>_xlfn.MAXIFS(Raw_Data!D:D, Raw_Data!A:A, A5)</f>
        <v>16</v>
      </c>
      <c r="P5" s="18">
        <f t="shared" si="4"/>
        <v>0.46666666666666667</v>
      </c>
    </row>
    <row r="6" spans="1:16" x14ac:dyDescent="0.25">
      <c r="A6" t="s">
        <v>52</v>
      </c>
      <c r="B6" t="str">
        <f>_xlfn.XLOOKUP(A6, Raw_Data!A:A, Raw_Data!B:B)</f>
        <v>Vikram Patil</v>
      </c>
      <c r="C6" t="str">
        <f>_xlfn.XLOOKUP(A6, Raw_Data!A:A, Raw_Data!J:J)</f>
        <v>Bandra West</v>
      </c>
      <c r="D6" s="14">
        <f>SUMIF(Raw_Data!A:A, A6, Raw_Data!D:D)</f>
        <v>288</v>
      </c>
      <c r="E6" s="15">
        <f>SUMIF(Raw_Data!A:A, A6, Raw_Data!E:E)</f>
        <v>1298.3</v>
      </c>
      <c r="F6" s="17">
        <f>SUMPRODUCT((Raw_Data!$A$2:$A$361=A6)*(Raw_Data!$D$2:$D$361)*(Raw_Data!$F$2:$F$361))</f>
        <v>29325</v>
      </c>
      <c r="G6" s="14">
        <f>COUNTIFS(Raw_Data!A:A, A6, Raw_Data!G:G, "Y")</f>
        <v>13</v>
      </c>
      <c r="H6" s="17">
        <f t="shared" si="0"/>
        <v>3250</v>
      </c>
      <c r="I6">
        <f>COUNTIFS(Raw_Data!A:A, A6, Raw_Data!I:I, "Present")</f>
        <v>26</v>
      </c>
      <c r="J6">
        <f>COUNTIF(Raw_Data!A:A, A6)</f>
        <v>30</v>
      </c>
      <c r="K6" s="18">
        <f t="shared" si="1"/>
        <v>0.8666666666666667</v>
      </c>
      <c r="L6" s="17">
        <f>SUMIF(Raw_Data!A:A, A6, Raw_Data!H:H)</f>
        <v>271.07</v>
      </c>
      <c r="M6" s="17">
        <f t="shared" si="2"/>
        <v>32303.93</v>
      </c>
      <c r="N6" s="19">
        <f t="shared" si="3"/>
        <v>11.076923076923077</v>
      </c>
      <c r="O6" s="14">
        <f>_xlfn.MAXIFS(Raw_Data!D:D, Raw_Data!A:A, A6)</f>
        <v>16</v>
      </c>
      <c r="P6" s="18">
        <f t="shared" si="4"/>
        <v>0.43333333333333335</v>
      </c>
    </row>
    <row r="7" spans="1:16" x14ac:dyDescent="0.25">
      <c r="A7" t="s">
        <v>54</v>
      </c>
      <c r="B7" t="str">
        <f>_xlfn.XLOOKUP(A7, Raw_Data!A:A, Raw_Data!B:B)</f>
        <v>Rohan Mane</v>
      </c>
      <c r="C7" t="str">
        <f>_xlfn.XLOOKUP(A7, Raw_Data!A:A, Raw_Data!J:J)</f>
        <v>Andheri East</v>
      </c>
      <c r="D7" s="14">
        <f>SUMIF(Raw_Data!A:A, A7, Raw_Data!D:D)</f>
        <v>275</v>
      </c>
      <c r="E7" s="15">
        <f>SUMIF(Raw_Data!A:A, A7, Raw_Data!E:E)</f>
        <v>1233.8000000000002</v>
      </c>
      <c r="F7" s="17">
        <f>SUMPRODUCT((Raw_Data!$A$2:$A$361=A7)*(Raw_Data!$D$2:$D$361)*(Raw_Data!$F$2:$F$361))</f>
        <v>27100</v>
      </c>
      <c r="G7" s="14">
        <f>COUNTIFS(Raw_Data!A:A, A7, Raw_Data!G:G, "Y")</f>
        <v>13</v>
      </c>
      <c r="H7" s="17">
        <f t="shared" si="0"/>
        <v>3250</v>
      </c>
      <c r="I7">
        <f>COUNTIFS(Raw_Data!A:A, A7, Raw_Data!I:I, "Present")</f>
        <v>26</v>
      </c>
      <c r="J7">
        <f>COUNTIF(Raw_Data!A:A, A7)</f>
        <v>30</v>
      </c>
      <c r="K7" s="18">
        <f t="shared" si="1"/>
        <v>0.8666666666666667</v>
      </c>
      <c r="L7" s="17">
        <f>SUMIF(Raw_Data!A:A, A7, Raw_Data!H:H)</f>
        <v>276.13</v>
      </c>
      <c r="M7" s="17">
        <f t="shared" si="2"/>
        <v>30073.87</v>
      </c>
      <c r="N7" s="19">
        <f t="shared" si="3"/>
        <v>10.576923076923077</v>
      </c>
      <c r="O7" s="14">
        <f>_xlfn.MAXIFS(Raw_Data!D:D, Raw_Data!A:A, A7)</f>
        <v>16</v>
      </c>
      <c r="P7" s="18">
        <f t="shared" si="4"/>
        <v>0.43333333333333335</v>
      </c>
    </row>
    <row r="8" spans="1:16" x14ac:dyDescent="0.25">
      <c r="A8" t="s">
        <v>56</v>
      </c>
      <c r="B8" t="str">
        <f>_xlfn.XLOOKUP(A8, Raw_Data!A:A, Raw_Data!B:B)</f>
        <v>Ganesh Jadhav</v>
      </c>
      <c r="C8" t="str">
        <f>_xlfn.XLOOKUP(A8, Raw_Data!A:A, Raw_Data!J:J)</f>
        <v>Powai Tech-Hub</v>
      </c>
      <c r="D8" s="14">
        <f>SUMIF(Raw_Data!A:A, A8, Raw_Data!D:D)</f>
        <v>304</v>
      </c>
      <c r="E8" s="15">
        <f>SUMIF(Raw_Data!A:A, A8, Raw_Data!E:E)</f>
        <v>1304.5</v>
      </c>
      <c r="F8" s="17">
        <f>SUMPRODUCT((Raw_Data!$A$2:$A$361=A8)*(Raw_Data!$D$2:$D$361)*(Raw_Data!$F$2:$F$361))</f>
        <v>30005</v>
      </c>
      <c r="G8" s="14">
        <f>COUNTIFS(Raw_Data!A:A, A8, Raw_Data!G:G, "Y")</f>
        <v>13</v>
      </c>
      <c r="H8" s="17">
        <f t="shared" si="0"/>
        <v>3250</v>
      </c>
      <c r="I8">
        <f>COUNTIFS(Raw_Data!A:A, A8, Raw_Data!I:I, "Present")</f>
        <v>29</v>
      </c>
      <c r="J8">
        <f>COUNTIF(Raw_Data!A:A, A8)</f>
        <v>30</v>
      </c>
      <c r="K8" s="18">
        <f t="shared" si="1"/>
        <v>0.96666666666666667</v>
      </c>
      <c r="L8" s="17">
        <f>SUMIF(Raw_Data!A:A, A8, Raw_Data!H:H)</f>
        <v>302.76</v>
      </c>
      <c r="M8" s="17">
        <f t="shared" si="2"/>
        <v>32952.239999999998</v>
      </c>
      <c r="N8" s="19">
        <f t="shared" si="3"/>
        <v>10.482758620689655</v>
      </c>
      <c r="O8" s="14">
        <f>_xlfn.MAXIFS(Raw_Data!D:D, Raw_Data!A:A, A8)</f>
        <v>16</v>
      </c>
      <c r="P8" s="18">
        <f t="shared" si="4"/>
        <v>0.43333333333333335</v>
      </c>
    </row>
    <row r="9" spans="1:16" x14ac:dyDescent="0.25">
      <c r="A9" t="s">
        <v>58</v>
      </c>
      <c r="B9" t="str">
        <f>_xlfn.XLOOKUP(A9, Raw_Data!A:A, Raw_Data!B:B)</f>
        <v>Sachin More</v>
      </c>
      <c r="C9" t="str">
        <f>_xlfn.XLOOKUP(A9, Raw_Data!A:A, Raw_Data!J:J)</f>
        <v>South Mumbai</v>
      </c>
      <c r="D9" s="14">
        <f>SUMIF(Raw_Data!A:A, A9, Raw_Data!D:D)</f>
        <v>286</v>
      </c>
      <c r="E9" s="15">
        <f>SUMIF(Raw_Data!A:A, A9, Raw_Data!E:E)</f>
        <v>1248.8000000000002</v>
      </c>
      <c r="F9" s="17">
        <f>SUMPRODUCT((Raw_Data!$A$2:$A$361=A9)*(Raw_Data!$D$2:$D$361)*(Raw_Data!$F$2:$F$361))</f>
        <v>28740</v>
      </c>
      <c r="G9" s="14">
        <f>COUNTIFS(Raw_Data!A:A, A9, Raw_Data!G:G, "Y")</f>
        <v>15</v>
      </c>
      <c r="H9" s="17">
        <f t="shared" si="0"/>
        <v>3750</v>
      </c>
      <c r="I9">
        <f>COUNTIFS(Raw_Data!A:A, A9, Raw_Data!I:I, "Present")</f>
        <v>26</v>
      </c>
      <c r="J9">
        <f>COUNTIF(Raw_Data!A:A, A9)</f>
        <v>30</v>
      </c>
      <c r="K9" s="18">
        <f t="shared" si="1"/>
        <v>0.8666666666666667</v>
      </c>
      <c r="L9" s="17">
        <f>SUMIF(Raw_Data!A:A, A9, Raw_Data!H:H)</f>
        <v>312.77</v>
      </c>
      <c r="M9" s="17">
        <f t="shared" si="2"/>
        <v>32177.23</v>
      </c>
      <c r="N9" s="19">
        <f t="shared" si="3"/>
        <v>11</v>
      </c>
      <c r="O9" s="14">
        <f>_xlfn.MAXIFS(Raw_Data!D:D, Raw_Data!A:A, A9)</f>
        <v>16</v>
      </c>
      <c r="P9" s="18">
        <f t="shared" si="4"/>
        <v>0.5</v>
      </c>
    </row>
    <row r="10" spans="1:16" x14ac:dyDescent="0.25">
      <c r="A10" t="s">
        <v>60</v>
      </c>
      <c r="B10" t="str">
        <f>_xlfn.XLOOKUP(A10, Raw_Data!A:A, Raw_Data!B:B)</f>
        <v>Aditya Deshmukh</v>
      </c>
      <c r="C10" t="str">
        <f>_xlfn.XLOOKUP(A10, Raw_Data!A:A, Raw_Data!J:J)</f>
        <v>Bandra West</v>
      </c>
      <c r="D10" s="14">
        <f>SUMIF(Raw_Data!A:A, A10, Raw_Data!D:D)</f>
        <v>256</v>
      </c>
      <c r="E10" s="15">
        <f>SUMIF(Raw_Data!A:A, A10, Raw_Data!E:E)</f>
        <v>1024.3</v>
      </c>
      <c r="F10" s="17">
        <f>SUMPRODUCT((Raw_Data!$A$2:$A$361=A10)*(Raw_Data!$D$2:$D$361)*(Raw_Data!$F$2:$F$361))</f>
        <v>26775</v>
      </c>
      <c r="G10" s="14">
        <f>COUNTIFS(Raw_Data!A:A, A10, Raw_Data!G:G, "Y")</f>
        <v>10</v>
      </c>
      <c r="H10" s="17">
        <f t="shared" si="0"/>
        <v>2500</v>
      </c>
      <c r="I10">
        <f>COUNTIFS(Raw_Data!A:A, A10, Raw_Data!I:I, "Present")</f>
        <v>24</v>
      </c>
      <c r="J10">
        <f>COUNTIF(Raw_Data!A:A, A10)</f>
        <v>30</v>
      </c>
      <c r="K10" s="18">
        <f t="shared" si="1"/>
        <v>0.8</v>
      </c>
      <c r="L10" s="17">
        <f>SUMIF(Raw_Data!A:A, A10, Raw_Data!H:H)</f>
        <v>155.35000000000002</v>
      </c>
      <c r="M10" s="17">
        <f t="shared" si="2"/>
        <v>29119.65</v>
      </c>
      <c r="N10" s="19">
        <f t="shared" si="3"/>
        <v>10.666666666666666</v>
      </c>
      <c r="O10" s="14">
        <f>_xlfn.MAXIFS(Raw_Data!D:D, Raw_Data!A:A, A10)</f>
        <v>16</v>
      </c>
      <c r="P10" s="18">
        <f t="shared" si="4"/>
        <v>0.33333333333333331</v>
      </c>
    </row>
    <row r="11" spans="1:16" x14ac:dyDescent="0.25">
      <c r="A11" t="s">
        <v>62</v>
      </c>
      <c r="B11" t="str">
        <f>_xlfn.XLOOKUP(A11, Raw_Data!A:A, Raw_Data!B:B)</f>
        <v>Rahul Sawant</v>
      </c>
      <c r="C11" t="str">
        <f>_xlfn.XLOOKUP(A11, Raw_Data!A:A, Raw_Data!J:J)</f>
        <v>Andheri East</v>
      </c>
      <c r="D11" s="14">
        <f>SUMIF(Raw_Data!A:A, A11, Raw_Data!D:D)</f>
        <v>309</v>
      </c>
      <c r="E11" s="15">
        <f>SUMIF(Raw_Data!A:A, A11, Raw_Data!E:E)</f>
        <v>1410.7000000000003</v>
      </c>
      <c r="F11" s="17">
        <f>SUMPRODUCT((Raw_Data!$A$2:$A$361=A11)*(Raw_Data!$D$2:$D$361)*(Raw_Data!$F$2:$F$361))</f>
        <v>30410</v>
      </c>
      <c r="G11" s="14">
        <f>COUNTIFS(Raw_Data!A:A, A11, Raw_Data!G:G, "Y")</f>
        <v>17</v>
      </c>
      <c r="H11" s="17">
        <f t="shared" si="0"/>
        <v>4250</v>
      </c>
      <c r="I11">
        <f>COUNTIFS(Raw_Data!A:A, A11, Raw_Data!I:I, "Present")</f>
        <v>27</v>
      </c>
      <c r="J11">
        <f>COUNTIF(Raw_Data!A:A, A11)</f>
        <v>30</v>
      </c>
      <c r="K11" s="18">
        <f t="shared" si="1"/>
        <v>0.9</v>
      </c>
      <c r="L11" s="17">
        <f>SUMIF(Raw_Data!A:A, A11, Raw_Data!H:H)</f>
        <v>265.79000000000002</v>
      </c>
      <c r="M11" s="17">
        <f t="shared" si="2"/>
        <v>34394.21</v>
      </c>
      <c r="N11" s="19">
        <f t="shared" si="3"/>
        <v>11.444444444444445</v>
      </c>
      <c r="O11" s="14">
        <f>_xlfn.MAXIFS(Raw_Data!D:D, Raw_Data!A:A, A11)</f>
        <v>16</v>
      </c>
      <c r="P11" s="18">
        <f t="shared" si="4"/>
        <v>0.56666666666666665</v>
      </c>
    </row>
    <row r="12" spans="1:16" x14ac:dyDescent="0.25">
      <c r="A12" t="s">
        <v>64</v>
      </c>
      <c r="B12" t="str">
        <f>_xlfn.XLOOKUP(A12, Raw_Data!A:A, Raw_Data!B:B)</f>
        <v>Sameer Shaikh</v>
      </c>
      <c r="C12" t="str">
        <f>_xlfn.XLOOKUP(A12, Raw_Data!A:A, Raw_Data!J:J)</f>
        <v>Powai Tech-Hub</v>
      </c>
      <c r="D12" s="14">
        <f>SUMIF(Raw_Data!A:A, A12, Raw_Data!D:D)</f>
        <v>274</v>
      </c>
      <c r="E12" s="15">
        <f>SUMIF(Raw_Data!A:A, A12, Raw_Data!E:E)</f>
        <v>1282.4000000000001</v>
      </c>
      <c r="F12" s="17">
        <f>SUMPRODUCT((Raw_Data!$A$2:$A$361=A12)*(Raw_Data!$D$2:$D$361)*(Raw_Data!$F$2:$F$361))</f>
        <v>26820</v>
      </c>
      <c r="G12" s="14">
        <f>COUNTIFS(Raw_Data!A:A, A12, Raw_Data!G:G, "Y")</f>
        <v>13</v>
      </c>
      <c r="H12" s="17">
        <f t="shared" si="0"/>
        <v>3250</v>
      </c>
      <c r="I12">
        <f>COUNTIFS(Raw_Data!A:A, A12, Raw_Data!I:I, "Present")</f>
        <v>26</v>
      </c>
      <c r="J12">
        <f>COUNTIF(Raw_Data!A:A, A12)</f>
        <v>30</v>
      </c>
      <c r="K12" s="18">
        <f t="shared" si="1"/>
        <v>0.8666666666666667</v>
      </c>
      <c r="L12" s="17">
        <f>SUMIF(Raw_Data!A:A, A12, Raw_Data!H:H)</f>
        <v>247.09999999999997</v>
      </c>
      <c r="M12" s="17">
        <f t="shared" si="2"/>
        <v>29822.9</v>
      </c>
      <c r="N12" s="19">
        <f t="shared" si="3"/>
        <v>10.538461538461538</v>
      </c>
      <c r="O12" s="14">
        <f>_xlfn.MAXIFS(Raw_Data!D:D, Raw_Data!A:A, A12)</f>
        <v>16</v>
      </c>
      <c r="P12" s="18">
        <f t="shared" si="4"/>
        <v>0.43333333333333335</v>
      </c>
    </row>
    <row r="13" spans="1:16" x14ac:dyDescent="0.25">
      <c r="A13" t="s">
        <v>66</v>
      </c>
      <c r="B13" t="str">
        <f>_xlfn.XLOOKUP(A13, Raw_Data!A:A, Raw_Data!B:B)</f>
        <v>Omkar Bhosale</v>
      </c>
      <c r="C13" t="str">
        <f>_xlfn.XLOOKUP(A13, Raw_Data!A:A, Raw_Data!J:J)</f>
        <v>South Mumbai</v>
      </c>
      <c r="D13" s="14">
        <f>SUMIF(Raw_Data!A:A, A13, Raw_Data!D:D)</f>
        <v>283</v>
      </c>
      <c r="E13" s="15">
        <f>SUMIF(Raw_Data!A:A, A13, Raw_Data!E:E)</f>
        <v>1206.3999999999999</v>
      </c>
      <c r="F13" s="17">
        <f>SUMPRODUCT((Raw_Data!$A$2:$A$361=A13)*(Raw_Data!$D$2:$D$361)*(Raw_Data!$F$2:$F$361))</f>
        <v>28455</v>
      </c>
      <c r="G13" s="14">
        <f>COUNTIFS(Raw_Data!A:A, A13, Raw_Data!G:G, "Y")</f>
        <v>13</v>
      </c>
      <c r="H13" s="17">
        <f t="shared" si="0"/>
        <v>3250</v>
      </c>
      <c r="I13">
        <f>COUNTIFS(Raw_Data!A:A, A13, Raw_Data!I:I, "Present")</f>
        <v>27</v>
      </c>
      <c r="J13">
        <f>COUNTIF(Raw_Data!A:A, A13)</f>
        <v>30</v>
      </c>
      <c r="K13" s="18">
        <f t="shared" si="1"/>
        <v>0.9</v>
      </c>
      <c r="L13" s="17">
        <f>SUMIF(Raw_Data!A:A, A13, Raw_Data!H:H)</f>
        <v>261.11</v>
      </c>
      <c r="M13" s="17">
        <f t="shared" si="2"/>
        <v>31443.89</v>
      </c>
      <c r="N13" s="19">
        <f t="shared" si="3"/>
        <v>10.481481481481481</v>
      </c>
      <c r="O13" s="14">
        <f>_xlfn.MAXIFS(Raw_Data!D:D, Raw_Data!A:A, A13)</f>
        <v>16</v>
      </c>
      <c r="P13" s="18">
        <f t="shared" si="4"/>
        <v>0.43333333333333335</v>
      </c>
    </row>
    <row r="14" spans="1:16" x14ac:dyDescent="0.25">
      <c r="A14" s="20" t="s">
        <v>83</v>
      </c>
      <c r="B14" s="20"/>
      <c r="C14" s="20"/>
      <c r="D14" s="21">
        <f>SUM(D2:D13)</f>
        <v>3449</v>
      </c>
      <c r="E14" s="22">
        <f>SUM(E2:E13)</f>
        <v>15082.2</v>
      </c>
      <c r="F14" s="23">
        <f>SUM(F2:F13)</f>
        <v>344230</v>
      </c>
      <c r="G14" s="21">
        <f>SUM(G2:G13)</f>
        <v>167</v>
      </c>
      <c r="H14" s="23">
        <f>SUM(H2:H13)</f>
        <v>41750</v>
      </c>
      <c r="I14" s="20"/>
      <c r="J14" s="20"/>
      <c r="K14" s="24">
        <f>AVERAGE(K2:K13)</f>
        <v>0.88055555555555565</v>
      </c>
      <c r="L14" s="23">
        <f>SUM(L2:L13)</f>
        <v>3058.9499999999994</v>
      </c>
      <c r="M14" s="23">
        <f>SUM(M2:M13)</f>
        <v>382921.05000000005</v>
      </c>
      <c r="N14" s="25">
        <f>AVERAGE(N2:N13)</f>
        <v>10.882019605022478</v>
      </c>
      <c r="O14" s="20"/>
      <c r="P14" s="20"/>
    </row>
  </sheetData>
  <sheetProtection algorithmName="SHA-512" hashValue="LfOvD2a9gHEHVXatc4z/8PrHe+LxOAdQNFT9Vl/xU7wUii0W9fpK3ETlX2RnvuK0AoAjQb2J8bXz7s6hdxQJkA==" saltValue="XbMINs2IhRdupnkF6nV1LA==" spinCount="100000" sheet="1" formatCells="0" formatColumns="0" formatRows="0" insertColumns="0" insertRows="0" insertHyperlinks="0" deleteColumns="0" deleteRows="0" sort="0" autoFilter="0" pivotTables="0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9"/>
  <sheetViews>
    <sheetView workbookViewId="0"/>
  </sheetViews>
  <sheetFormatPr defaultRowHeight="15" x14ac:dyDescent="0.25"/>
  <cols>
    <col min="1" max="1" width="30" customWidth="1"/>
    <col min="2" max="2" width="83" customWidth="1"/>
    <col min="3" max="3" width="42" customWidth="1"/>
    <col min="4" max="4" width="154" customWidth="1"/>
  </cols>
  <sheetData>
    <row r="1" spans="1:4" x14ac:dyDescent="0.25">
      <c r="A1" s="12" t="s">
        <v>84</v>
      </c>
      <c r="B1" s="12" t="s">
        <v>85</v>
      </c>
      <c r="C1" s="12" t="s">
        <v>86</v>
      </c>
      <c r="D1" s="12" t="s">
        <v>87</v>
      </c>
    </row>
    <row r="2" spans="1:4" x14ac:dyDescent="0.25">
      <c r="A2" s="1" t="s">
        <v>88</v>
      </c>
      <c r="B2" s="26" t="e">
        <f ca="1">_xludf.XLOOKUP(A2, Raw_Data!A:A, Raw_Data!B:B)</f>
        <v>#NAME?</v>
      </c>
      <c r="C2" s="27" t="s">
        <v>89</v>
      </c>
      <c r="D2" s="27" t="s">
        <v>90</v>
      </c>
    </row>
    <row r="3" spans="1:4" x14ac:dyDescent="0.25">
      <c r="A3" s="1" t="s">
        <v>91</v>
      </c>
      <c r="B3" s="26">
        <f>SUMIF(Raw_Data!A:A, A2, Raw_Data!D:D)</f>
        <v>0</v>
      </c>
      <c r="C3" s="27" t="s">
        <v>92</v>
      </c>
      <c r="D3" s="27" t="s">
        <v>93</v>
      </c>
    </row>
    <row r="4" spans="1:4" x14ac:dyDescent="0.25">
      <c r="A4" s="1" t="s">
        <v>94</v>
      </c>
      <c r="B4" s="26">
        <f>SUMPRODUCT((Raw_Data!A$2:A$100=A2)*(Raw_Data!D$2:D$100)*(Raw_Data!F$2:F$100))</f>
        <v>0</v>
      </c>
      <c r="C4" s="27" t="s">
        <v>95</v>
      </c>
      <c r="D4" s="27" t="s">
        <v>96</v>
      </c>
    </row>
    <row r="5" spans="1:4" x14ac:dyDescent="0.25">
      <c r="A5" s="1" t="s">
        <v>97</v>
      </c>
      <c r="B5" s="26">
        <f>COUNTIFS(Raw_Data!A:A, A2, Raw_Data!G:G, "Y")</f>
        <v>0</v>
      </c>
      <c r="C5" s="27" t="s">
        <v>98</v>
      </c>
      <c r="D5" s="27" t="s">
        <v>99</v>
      </c>
    </row>
    <row r="6" spans="1:4" x14ac:dyDescent="0.25">
      <c r="A6" s="1" t="s">
        <v>100</v>
      </c>
      <c r="B6" s="26" t="e">
        <f>COUNTIFS(Raw_Data!A:A, A2, Raw_Data!I:I, "Present") / COUNTIF(Raw_Data!A:A, A2)</f>
        <v>#DIV/0!</v>
      </c>
      <c r="C6" s="27" t="s">
        <v>101</v>
      </c>
      <c r="D6" s="27" t="s">
        <v>102</v>
      </c>
    </row>
    <row r="7" spans="1:4" x14ac:dyDescent="0.25">
      <c r="A7" s="1" t="s">
        <v>103</v>
      </c>
      <c r="B7" s="26" t="e">
        <f>Gross_Earnings + Bonus_Payout - Deductions</f>
        <v>#NAME?</v>
      </c>
      <c r="C7" s="27" t="s">
        <v>104</v>
      </c>
      <c r="D7" s="27" t="s">
        <v>105</v>
      </c>
    </row>
    <row r="8" spans="1:4" x14ac:dyDescent="0.25">
      <c r="A8" s="1" t="s">
        <v>106</v>
      </c>
      <c r="B8" s="26" t="e">
        <f ca="1">_xludf.MAXIFS(Raw_Data!D:D, Raw_Data!A:A, A2)</f>
        <v>#NAME?</v>
      </c>
      <c r="C8" s="27" t="s">
        <v>107</v>
      </c>
      <c r="D8" s="27" t="s">
        <v>108</v>
      </c>
    </row>
    <row r="9" spans="1:4" x14ac:dyDescent="0.25">
      <c r="A9" s="1" t="s">
        <v>109</v>
      </c>
      <c r="B9" s="26">
        <f>IFERROR(Total_Trips / Days_Present, 0)</f>
        <v>0</v>
      </c>
      <c r="C9" s="27" t="s">
        <v>110</v>
      </c>
      <c r="D9" s="27" t="s">
        <v>111</v>
      </c>
    </row>
  </sheetData>
  <pageMargins left="0.75" right="0.75" top="1" bottom="1" header="0.5" footer="0.5"/>
  <ignoredErrors>
    <ignoredError sqref="B6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Dashboard</vt:lpstr>
      <vt:lpstr>Raw_Data</vt:lpstr>
      <vt:lpstr>MIS_Summary</vt:lpstr>
      <vt:lpstr>AI_Insights_&amp;_Formulas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Datta Sable</cp:lastModifiedBy>
  <dcterms:created xsi:type="dcterms:W3CDTF">2026-10-14T14:48:02Z</dcterms:created>
  <dcterms:modified xsi:type="dcterms:W3CDTF">2026-10-14T15:37:45Z</dcterms:modified>
</cp:coreProperties>
</file>